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N:\Major Project Status Reports\2026 MPSR\December 2025\Dec 2025\Ready to post online\"/>
    </mc:Choice>
  </mc:AlternateContent>
  <xr:revisionPtr revIDLastSave="0" documentId="8_{135386A0-5944-43C9-A544-595081317109}" xr6:coauthVersionLast="47" xr6:coauthVersionMax="47" xr10:uidLastSave="{00000000-0000-0000-0000-000000000000}"/>
  <bookViews>
    <workbookView xWindow="28680" yWindow="-120" windowWidth="29040" windowHeight="15720" tabRatio="761" xr2:uid="{00000000-000D-0000-FFFF-FFFF00000000}"/>
  </bookViews>
  <sheets>
    <sheet name="Major Project Report" sheetId="3" r:id="rId1"/>
    <sheet name="Photo Gallery (early demo)" sheetId="10" r:id="rId2"/>
    <sheet name="Photo Gallery (Summer25)" sheetId="9" r:id="rId3"/>
    <sheet name="Photo Gallery (Fall25)" sheetId="11" r:id="rId4"/>
    <sheet name="Photo Gallery (Winter25)" sheetId="12" r:id="rId5"/>
    <sheet name="Lists" sheetId="4" state="hidden" r:id="rId6"/>
  </sheets>
  <externalReferences>
    <externalReference r:id="rId7"/>
    <externalReference r:id="rId8"/>
    <externalReference r:id="rId9"/>
    <externalReference r:id="rId10"/>
  </externalReferences>
  <definedNames>
    <definedName name="ACQ_TOTAL" localSheetId="1">'[1]A. Acquisition'!$C$12</definedName>
    <definedName name="ACQ_TOTAL" localSheetId="3">'[1]A. Acquisition'!$C$12</definedName>
    <definedName name="ACQ_TOTAL" localSheetId="2">'[1]A. Acquisition'!$C$12</definedName>
    <definedName name="ACQ_TOTAL" localSheetId="4">'[1]A. Acquisition'!$C$12</definedName>
    <definedName name="ACQ_TOTAL">'[2]A. Acquisition'!$C$12</definedName>
    <definedName name="ACQ_TOTAL_ESC" localSheetId="1">'[1]A. Acquisition'!$F$12</definedName>
    <definedName name="ACQ_TOTAL_ESC" localSheetId="3">'[1]A. Acquisition'!$F$12</definedName>
    <definedName name="ACQ_TOTAL_ESC" localSheetId="2">'[1]A. Acquisition'!$F$12</definedName>
    <definedName name="ACQ_TOTAL_ESC" localSheetId="4">'[1]A. Acquisition'!$F$12</definedName>
    <definedName name="ACQ_TOTAL_ESC">'[2]A. Acquisition'!$F$12</definedName>
    <definedName name="ART_TOTAL" localSheetId="1">'[1]E. Artwork'!$C$8</definedName>
    <definedName name="ART_TOTAL" localSheetId="3">'[1]E. Artwork'!$C$8</definedName>
    <definedName name="ART_TOTAL" localSheetId="2">'[1]E. Artwork'!$C$8</definedName>
    <definedName name="ART_TOTAL" localSheetId="4">'[1]E. Artwork'!$C$8</definedName>
    <definedName name="ART_TOTAL">'[2]E. Artwork'!$C$8</definedName>
    <definedName name="ART_TOTAL_ESC" localSheetId="1">'[1]E. Artwork'!$F$8</definedName>
    <definedName name="ART_TOTAL_ESC" localSheetId="3">'[1]E. Artwork'!$F$8</definedName>
    <definedName name="ART_TOTAL_ESC" localSheetId="2">'[1]E. Artwork'!$F$8</definedName>
    <definedName name="ART_TOTAL_ESC" localSheetId="4">'[1]E. Artwork'!$F$8</definedName>
    <definedName name="ART_TOTAL_ESC">'[2]E. Artwork'!$F$8</definedName>
    <definedName name="CONST_TOTAL" localSheetId="1">'[1]C. Construction Contracts'!$C$76</definedName>
    <definedName name="CONST_TOTAL" localSheetId="3">'[1]C. Construction Contracts'!$C$76</definedName>
    <definedName name="CONST_TOTAL" localSheetId="2">'[1]C. Construction Contracts'!$C$76</definedName>
    <definedName name="CONST_TOTAL" localSheetId="4">'[1]C. Construction Contracts'!$C$76</definedName>
    <definedName name="CONST_TOTAL">'[2]C. Construction Contracts'!$C$76</definedName>
    <definedName name="CONST_TOTAL_ESC" localSheetId="1">'[1]C. Construction Contracts'!$F$76</definedName>
    <definedName name="CONST_TOTAL_ESC" localSheetId="3">'[1]C. Construction Contracts'!$F$76</definedName>
    <definedName name="CONST_TOTAL_ESC" localSheetId="2">'[1]C. Construction Contracts'!$F$76</definedName>
    <definedName name="CONST_TOTAL_ESC" localSheetId="4">'[1]C. Construction Contracts'!$F$76</definedName>
    <definedName name="CONST_TOTAL_ESC">'[2]C. Construction Contracts'!$F$76</definedName>
    <definedName name="CONSUL_TOTAL" localSheetId="1">'[1]B. Consultant Services'!$C$52</definedName>
    <definedName name="CONSUL_TOTAL" localSheetId="3">'[1]B. Consultant Services'!$C$52</definedName>
    <definedName name="CONSUL_TOTAL" localSheetId="2">'[1]B. Consultant Services'!$C$52</definedName>
    <definedName name="CONSUL_TOTAL" localSheetId="4">'[1]B. Consultant Services'!$C$52</definedName>
    <definedName name="CONSUL_TOTAL">'[2]B. Consultant Services'!$C$52</definedName>
    <definedName name="CONSUL_TOTAL_ESC" localSheetId="1">'[1]B. Consultant Services'!$F$52</definedName>
    <definedName name="CONSUL_TOTAL_ESC" localSheetId="3">'[1]B. Consultant Services'!$F$52</definedName>
    <definedName name="CONSUL_TOTAL_ESC" localSheetId="2">'[1]B. Consultant Services'!$F$52</definedName>
    <definedName name="CONSUL_TOTAL_ESC" localSheetId="4">'[1]B. Consultant Services'!$F$52</definedName>
    <definedName name="CONSUL_TOTAL_ESC">'[2]B. Consultant Services'!$F$52</definedName>
    <definedName name="EQUIP_TOTAL" localSheetId="1">'[1]D. Equipment'!$C$20</definedName>
    <definedName name="EQUIP_TOTAL" localSheetId="3">'[1]D. Equipment'!$C$20</definedName>
    <definedName name="EQUIP_TOTAL" localSheetId="2">'[1]D. Equipment'!$C$20</definedName>
    <definedName name="EQUIP_TOTAL" localSheetId="4">'[1]D. Equipment'!$C$20</definedName>
    <definedName name="EQUIP_TOTAL">'[2]D. Equipment'!$C$20</definedName>
    <definedName name="EQUIP_TOTAL_ESC" localSheetId="1">'[1]D. Equipment'!$F$20</definedName>
    <definedName name="EQUIP_TOTAL_ESC" localSheetId="3">'[1]D. Equipment'!$F$20</definedName>
    <definedName name="EQUIP_TOTAL_ESC" localSheetId="2">'[1]D. Equipment'!$F$20</definedName>
    <definedName name="EQUIP_TOTAL_ESC" localSheetId="4">'[1]D. Equipment'!$F$20</definedName>
    <definedName name="EQUIP_TOTAL_ESC">'[2]D. Equipment'!$F$20</definedName>
    <definedName name="FCOR" localSheetId="1">'[3]Major Project Report'!$B$3="WASHINGTON STATE MAJOR PROJECT FINAL CLOSE-OUT REPORT"</definedName>
    <definedName name="FCOR" localSheetId="3">'[3]Major Project Report'!$B$3="WASHINGTON STATE MAJOR PROJECT FINAL CLOSE-OUT REPORT"</definedName>
    <definedName name="FCOR" localSheetId="2">'[3]Major Project Report'!$B$3="WASHINGTON STATE MAJOR PROJECT FINAL CLOSE-OUT REPORT"</definedName>
    <definedName name="FCOR" localSheetId="4">'[3]Major Project Report'!$B$3="WASHINGTON STATE MAJOR PROJECT FINAL CLOSE-OUT REPORT"</definedName>
    <definedName name="FCOR">'Major Project Report'!$B$3="WASHINGTON STATE MAJOR PROJECT FINAL CLOSE-OUT REPORT"</definedName>
    <definedName name="OTHER_TOTAL" localSheetId="1">'[1]G. Other Costs'!$C$10</definedName>
    <definedName name="OTHER_TOTAL" localSheetId="3">'[1]G. Other Costs'!$C$10</definedName>
    <definedName name="OTHER_TOTAL" localSheetId="2">'[1]G. Other Costs'!$C$10</definedName>
    <definedName name="OTHER_TOTAL" localSheetId="4">'[1]G. Other Costs'!$C$10</definedName>
    <definedName name="OTHER_TOTAL">'[2]G. Other Costs'!$C$10</definedName>
    <definedName name="OTHER_TOTAL_ESC" localSheetId="1">'[1]G. Other Costs'!$F$10</definedName>
    <definedName name="OTHER_TOTAL_ESC" localSheetId="3">'[1]G. Other Costs'!$F$10</definedName>
    <definedName name="OTHER_TOTAL_ESC" localSheetId="2">'[1]G. Other Costs'!$F$10</definedName>
    <definedName name="OTHER_TOTAL_ESC" localSheetId="4">'[1]G. Other Costs'!$F$10</definedName>
    <definedName name="OTHER_TOTAL_ESC">'[2]G. Other Costs'!$F$10</definedName>
    <definedName name="PM_TOTAL" localSheetId="1">'[1]F. Project Management'!$C$8</definedName>
    <definedName name="PM_TOTAL" localSheetId="3">'[1]F. Project Management'!$C$8</definedName>
    <definedName name="PM_TOTAL" localSheetId="2">'[1]F. Project Management'!$C$8</definedName>
    <definedName name="PM_TOTAL" localSheetId="4">'[1]F. Project Management'!$C$8</definedName>
    <definedName name="PM_TOTAL">'[2]F. Project Management'!$C$8</definedName>
    <definedName name="PM_TOTAL_ESC" localSheetId="1">'[1]F. Project Management'!$F$8</definedName>
    <definedName name="PM_TOTAL_ESC" localSheetId="3">'[1]F. Project Management'!$F$8</definedName>
    <definedName name="PM_TOTAL_ESC" localSheetId="2">'[1]F. Project Management'!$F$8</definedName>
    <definedName name="PM_TOTAL_ESC" localSheetId="4">'[1]F. Project Management'!$F$8</definedName>
    <definedName name="PM_TOTAL_ESC">'[2]F. Project Management'!$F$8</definedName>
    <definedName name="_xlnm.Print_Area" localSheetId="0">'Major Project Report'!$A$1:$J$135</definedName>
    <definedName name="procurement">[4]Sheet2!$D$12:$D$15</definedName>
    <definedName name="ReportType" localSheetId="1">'[3]Major Project Report'!$B$3</definedName>
    <definedName name="ReportType" localSheetId="3">'[3]Major Project Report'!$B$3</definedName>
    <definedName name="ReportType" localSheetId="2">'[3]Major Project Report'!$B$3</definedName>
    <definedName name="ReportType" localSheetId="4">'[3]Major Project Report'!$B$3</definedName>
    <definedName name="ReportType">'Major Project Report'!$B$3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1" i="3" l="1"/>
  <c r="G38" i="3" l="1"/>
  <c r="G43" i="3"/>
  <c r="E61" i="3"/>
  <c r="C33" i="3" l="1"/>
  <c r="H34" i="3"/>
  <c r="M26" i="4"/>
  <c r="M3" i="4"/>
  <c r="M4" i="4"/>
  <c r="M5" i="4"/>
  <c r="M6" i="4"/>
  <c r="M7" i="4"/>
  <c r="M8" i="4"/>
  <c r="M9" i="4"/>
  <c r="M10" i="4"/>
  <c r="M11" i="4"/>
  <c r="M12" i="4"/>
  <c r="M13" i="4"/>
  <c r="M14" i="4"/>
  <c r="M15" i="4"/>
  <c r="M16" i="4"/>
  <c r="M17" i="4"/>
  <c r="M18" i="4"/>
  <c r="M19" i="4"/>
  <c r="M20" i="4"/>
  <c r="M21" i="4"/>
  <c r="M22" i="4"/>
  <c r="M23" i="4"/>
  <c r="M24" i="4"/>
  <c r="M25" i="4"/>
  <c r="H65" i="3" l="1"/>
  <c r="H66" i="3"/>
  <c r="H68" i="3"/>
  <c r="H69" i="3"/>
  <c r="H70" i="3"/>
  <c r="H67" i="3"/>
  <c r="H45" i="3" l="1"/>
  <c r="H40" i="3"/>
  <c r="H35" i="3"/>
  <c r="H36" i="3"/>
  <c r="H37" i="3"/>
  <c r="B112" i="3" l="1"/>
  <c r="B111" i="3"/>
  <c r="B110" i="3"/>
  <c r="B107" i="3"/>
  <c r="B109" i="3"/>
  <c r="E108" i="3"/>
  <c r="H103" i="3"/>
  <c r="H102" i="3"/>
  <c r="H101" i="3"/>
  <c r="H100" i="3"/>
  <c r="H96" i="3"/>
  <c r="H95" i="3"/>
  <c r="H94" i="3"/>
  <c r="H93" i="3"/>
  <c r="H92" i="3"/>
  <c r="H90" i="3"/>
  <c r="H89" i="3"/>
  <c r="H88" i="3"/>
  <c r="H84" i="3"/>
  <c r="H83" i="3"/>
  <c r="H82" i="3"/>
  <c r="H81" i="3"/>
  <c r="H80" i="3"/>
  <c r="H79" i="3"/>
  <c r="H76" i="3"/>
  <c r="H61" i="3"/>
  <c r="H60" i="3"/>
  <c r="H58" i="3"/>
  <c r="H57" i="3"/>
  <c r="H74" i="3" l="1"/>
  <c r="E59" i="3"/>
  <c r="F59" i="3"/>
  <c r="G59" i="3"/>
  <c r="H59" i="3" l="1"/>
  <c r="B96" i="3"/>
  <c r="B95" i="3"/>
  <c r="G74" i="3" l="1"/>
  <c r="G56" i="3"/>
  <c r="F91" i="3" l="1"/>
  <c r="F97" i="3" s="1"/>
  <c r="E91" i="3"/>
  <c r="E97" i="3" s="1"/>
  <c r="H91" i="3" l="1"/>
  <c r="G97" i="3"/>
  <c r="H47" i="3"/>
  <c r="H46" i="3"/>
  <c r="H44" i="3"/>
  <c r="H42" i="3"/>
  <c r="H41" i="3"/>
  <c r="H39" i="3"/>
  <c r="F43" i="3"/>
  <c r="E43" i="3"/>
  <c r="D43" i="3"/>
  <c r="C43" i="3"/>
  <c r="F38" i="3"/>
  <c r="E38" i="3"/>
  <c r="D38" i="3"/>
  <c r="C38" i="3"/>
  <c r="D33" i="3"/>
  <c r="E33" i="3"/>
  <c r="F33" i="3"/>
  <c r="G33" i="3"/>
  <c r="G48" i="3" s="1"/>
  <c r="H97" i="3" l="1"/>
  <c r="H43" i="3"/>
  <c r="H38" i="3"/>
  <c r="H33" i="3"/>
  <c r="D48" i="3"/>
  <c r="C48" i="3"/>
  <c r="F48" i="3"/>
  <c r="E48" i="3"/>
  <c r="F104" i="3"/>
  <c r="G104" i="3"/>
  <c r="H104" i="3" s="1"/>
  <c r="H48" i="3" l="1"/>
  <c r="F85" i="3" l="1"/>
  <c r="E104" i="3"/>
  <c r="G85" i="3" l="1"/>
  <c r="G105" i="3" s="1"/>
  <c r="E85" i="3"/>
  <c r="H85" i="3" l="1"/>
  <c r="H105" i="3" s="1"/>
  <c r="E62" i="3"/>
  <c r="E105" i="3"/>
  <c r="E63" i="3"/>
  <c r="G62" i="3"/>
  <c r="F62" i="3"/>
  <c r="F63" i="3"/>
  <c r="G63" i="3"/>
  <c r="H62" i="3" l="1"/>
  <c r="H63" i="3"/>
  <c r="F10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Locke</author>
  </authors>
  <commentList>
    <comment ref="C52" authorId="0" shapeId="0" xr:uid="{5F1212BC-78E3-4E89-BA70-D689E65A475B}">
      <text>
        <r>
          <rPr>
            <b/>
            <sz val="9"/>
            <color indexed="81"/>
            <rFont val="Tahoma"/>
            <family val="2"/>
          </rPr>
          <t>Susan Locke:</t>
        </r>
        <r>
          <rPr>
            <sz val="9"/>
            <color indexed="81"/>
            <rFont val="Tahoma"/>
            <family val="2"/>
          </rPr>
          <t xml:space="preserve">
Partial renovation of A02990.</t>
        </r>
      </text>
    </comment>
    <comment ref="E61" authorId="0" shapeId="0" xr:uid="{FB5625C1-39A5-49E6-845A-8A954D2EBD36}">
      <text>
        <r>
          <rPr>
            <b/>
            <sz val="9"/>
            <color indexed="81"/>
            <rFont val="Tahoma"/>
            <family val="2"/>
          </rPr>
          <t>Susan Locke:</t>
        </r>
        <r>
          <rPr>
            <sz val="9"/>
            <color indexed="81"/>
            <rFont val="Tahoma"/>
            <family val="2"/>
          </rPr>
          <t xml:space="preserve">
demolish A06673 and A20104.</t>
        </r>
      </text>
    </comment>
    <comment ref="I61" authorId="0" shapeId="0" xr:uid="{077E6EEA-B4EC-464D-AC18-E702BE78C7CC}">
      <text>
        <r>
          <rPr>
            <b/>
            <sz val="9"/>
            <color indexed="81"/>
            <rFont val="Tahoma"/>
            <family val="2"/>
          </rPr>
          <t>Susan Locke:</t>
        </r>
        <r>
          <rPr>
            <sz val="9"/>
            <color indexed="81"/>
            <rFont val="Tahoma"/>
            <family val="2"/>
          </rPr>
          <t xml:space="preserve">
demolish A06673 and A20104.</t>
        </r>
      </text>
    </comment>
  </commentList>
</comments>
</file>

<file path=xl/sharedStrings.xml><?xml version="1.0" encoding="utf-8"?>
<sst xmlns="http://schemas.openxmlformats.org/spreadsheetml/2006/main" count="240" uniqueCount="218">
  <si>
    <r>
      <rPr>
        <b/>
        <sz val="16"/>
        <color theme="1"/>
        <rFont val="Calibri"/>
        <family val="2"/>
        <scheme val="minor"/>
      </rPr>
      <t>O</t>
    </r>
    <r>
      <rPr>
        <b/>
        <sz val="11"/>
        <color theme="1"/>
        <rFont val="Calibri"/>
        <family val="2"/>
        <scheme val="minor"/>
      </rPr>
      <t xml:space="preserve">FFICE OF </t>
    </r>
    <r>
      <rPr>
        <b/>
        <sz val="16"/>
        <color theme="1"/>
        <rFont val="Calibri"/>
        <family val="2"/>
        <scheme val="minor"/>
      </rPr>
      <t>F</t>
    </r>
    <r>
      <rPr>
        <b/>
        <sz val="11"/>
        <color theme="1"/>
        <rFont val="Calibri"/>
        <family val="2"/>
        <scheme val="minor"/>
      </rPr>
      <t xml:space="preserve">INANCIAL </t>
    </r>
    <r>
      <rPr>
        <b/>
        <sz val="16"/>
        <color theme="1"/>
        <rFont val="Calibri"/>
        <family val="2"/>
        <scheme val="minor"/>
      </rPr>
      <t>M</t>
    </r>
    <r>
      <rPr>
        <b/>
        <sz val="11"/>
        <color theme="1"/>
        <rFont val="Calibri"/>
        <family val="2"/>
        <scheme val="minor"/>
      </rPr>
      <t>ANAGEMENT</t>
    </r>
  </si>
  <si>
    <t>2025-27 Biennium</t>
  </si>
  <si>
    <t>WASHINGTON STATE MAJOR PROJECT STATUS REPORT</t>
  </si>
  <si>
    <t>Select Date from Dropdown</t>
  </si>
  <si>
    <t>Agency</t>
  </si>
  <si>
    <t>Project Name</t>
  </si>
  <si>
    <t>OFM Project Number(s)</t>
  </si>
  <si>
    <t>Contact Information</t>
  </si>
  <si>
    <t>Name</t>
  </si>
  <si>
    <t>Phone Number</t>
  </si>
  <si>
    <t>Email</t>
  </si>
  <si>
    <t>Project Information</t>
  </si>
  <si>
    <t>Funding</t>
  </si>
  <si>
    <t>All State &amp; Local Sources, Project Transfers and Amounts</t>
  </si>
  <si>
    <t>Expenditures</t>
  </si>
  <si>
    <t>Current Plan</t>
  </si>
  <si>
    <t>TOTAL</t>
  </si>
  <si>
    <t>Notes</t>
  </si>
  <si>
    <t>Phase &amp; Fund Type</t>
  </si>
  <si>
    <t>Prior Expended</t>
  </si>
  <si>
    <t>2025-27                Expended</t>
  </si>
  <si>
    <t>2025-27           Remaining</t>
  </si>
  <si>
    <t>2027-29                       Plan</t>
  </si>
  <si>
    <t>Future Plan</t>
  </si>
  <si>
    <t>Predesign</t>
  </si>
  <si>
    <t>XXX - Other State Funding</t>
  </si>
  <si>
    <t>Local Funds</t>
  </si>
  <si>
    <t>Other Funds &amp; Transfers - Insert Row Here</t>
  </si>
  <si>
    <t>Design</t>
  </si>
  <si>
    <t>Construction</t>
  </si>
  <si>
    <t>TOTALS</t>
  </si>
  <si>
    <t>Details</t>
  </si>
  <si>
    <t>Construction Type</t>
  </si>
  <si>
    <t>Project Administered By</t>
  </si>
  <si>
    <t>Art Requirement Applies</t>
  </si>
  <si>
    <t>Procurement Method</t>
  </si>
  <si>
    <t>Higher Ed Institution</t>
  </si>
  <si>
    <t>Statistics</t>
  </si>
  <si>
    <t>Complete the table below with information from the cost estimate submitted with the predesign study, the cost estimate of the project as funded and the actual cost data to date or at completion.  Explain any variances in the Notes column or below.</t>
  </si>
  <si>
    <t>Estimate at Approved Predesign</t>
  </si>
  <si>
    <t>Estimate of the Project as Currently Funded</t>
  </si>
  <si>
    <t>Estimate as Currently Funded to Actuals Variance</t>
  </si>
  <si>
    <t>Gross Sq Ft (GSF)</t>
  </si>
  <si>
    <t>Usable Sq Ft (USF)</t>
  </si>
  <si>
    <t>Space Efficiency (USF/GSF %):</t>
  </si>
  <si>
    <t>Site Work SF:</t>
  </si>
  <si>
    <t>Demolition SF (provide building names in comments):</t>
  </si>
  <si>
    <t>MACC/Bid Award COST/GSF</t>
  </si>
  <si>
    <t>Construction Subtotal COST/GSF (Includes change orders)</t>
  </si>
  <si>
    <t>Milestone Dates</t>
  </si>
  <si>
    <t>Predesign Complete</t>
  </si>
  <si>
    <t>Start Design</t>
  </si>
  <si>
    <t>Bid Due Date</t>
  </si>
  <si>
    <t>Notice to Proceed</t>
  </si>
  <si>
    <t>Substantial Completion</t>
  </si>
  <si>
    <t>Final Acceptance/Project Close-out Date</t>
  </si>
  <si>
    <t>Project Costs</t>
  </si>
  <si>
    <t>Cost Estimate at Approved Predesign</t>
  </si>
  <si>
    <t>Cost Estimate of the Project as Currently Funded</t>
  </si>
  <si>
    <t>Acquisition</t>
  </si>
  <si>
    <t>Acquisition Costs Total</t>
  </si>
  <si>
    <t>Consultant Services</t>
  </si>
  <si>
    <t>Pre-Schematic Design Services</t>
  </si>
  <si>
    <t>AE Basic Service Fee - Construction Documents</t>
  </si>
  <si>
    <t>Extra Services - Pre-Bid</t>
  </si>
  <si>
    <t>AE Basic Service Fee - Bid/Construction/Closeout</t>
  </si>
  <si>
    <t>Other Services - Post Bid</t>
  </si>
  <si>
    <t>Design Services Contingency</t>
  </si>
  <si>
    <t>Consultant Services Total</t>
  </si>
  <si>
    <t xml:space="preserve">Construction </t>
  </si>
  <si>
    <t>Site Work</t>
  </si>
  <si>
    <t>Related Project Costs</t>
  </si>
  <si>
    <t>Facility Construction</t>
  </si>
  <si>
    <t>Maximum Allowable Construction Cost (MACC) Subtotal</t>
  </si>
  <si>
    <t>Construction Contingencies</t>
  </si>
  <si>
    <t>Non-Taxable Items</t>
  </si>
  <si>
    <t>Sales Tax</t>
  </si>
  <si>
    <t>Construction Contracts Total</t>
  </si>
  <si>
    <t>Other Project Costs</t>
  </si>
  <si>
    <t>Equipment</t>
  </si>
  <si>
    <t>Art Work</t>
  </si>
  <si>
    <t>Project Management</t>
  </si>
  <si>
    <r>
      <t xml:space="preserve">Other Costs </t>
    </r>
    <r>
      <rPr>
        <sz val="11"/>
        <color theme="1"/>
        <rFont val="Calibri"/>
        <family val="2"/>
        <scheme val="minor"/>
      </rPr>
      <t>(describe)</t>
    </r>
  </si>
  <si>
    <t>Other Project Costs Total</t>
  </si>
  <si>
    <t>Total Project Costs</t>
  </si>
  <si>
    <t>Additional comments:</t>
  </si>
  <si>
    <t>Photo Gallery</t>
  </si>
  <si>
    <t>Y/N</t>
  </si>
  <si>
    <t>PM Admin</t>
  </si>
  <si>
    <t>Date</t>
  </si>
  <si>
    <t>Type of Report</t>
  </si>
  <si>
    <t>Apartment</t>
  </si>
  <si>
    <t>Yes</t>
  </si>
  <si>
    <t>DES</t>
  </si>
  <si>
    <t>2003-05</t>
  </si>
  <si>
    <t>Design-Bid-Build</t>
  </si>
  <si>
    <t>Archive building</t>
  </si>
  <si>
    <t>No</t>
  </si>
  <si>
    <t>2004</t>
  </si>
  <si>
    <t>GCCM</t>
  </si>
  <si>
    <t>WASHINGTON STATE MAJOR PROJECT FINAL CLOSE-OUT REPORT</t>
  </si>
  <si>
    <t>Armories</t>
  </si>
  <si>
    <t>Other (explain below)</t>
  </si>
  <si>
    <t>2005-07</t>
  </si>
  <si>
    <t>Design-Build</t>
  </si>
  <si>
    <t>Art galleries</t>
  </si>
  <si>
    <t>2006</t>
  </si>
  <si>
    <t>Auditorium with stage</t>
  </si>
  <si>
    <t>2007-09</t>
  </si>
  <si>
    <t>Auditorium without stage</t>
  </si>
  <si>
    <t>2008</t>
  </si>
  <si>
    <t>Civil Construction</t>
  </si>
  <si>
    <t>Estimate at PD to Estimate as Funded Variance</t>
  </si>
  <si>
    <t>2009-11</t>
  </si>
  <si>
    <t>College classroom facilities</t>
  </si>
  <si>
    <t>Estimate at PD to Actuals Variance</t>
  </si>
  <si>
    <t>2010</t>
  </si>
  <si>
    <t>Communications Building</t>
  </si>
  <si>
    <t>2011-13</t>
  </si>
  <si>
    <t>Computer rooms</t>
  </si>
  <si>
    <t>2012</t>
  </si>
  <si>
    <t>Convention facilities</t>
  </si>
  <si>
    <t>2013-15</t>
  </si>
  <si>
    <t>Courthouses</t>
  </si>
  <si>
    <t>2014</t>
  </si>
  <si>
    <t>Day care facilities</t>
  </si>
  <si>
    <t>2015-17</t>
  </si>
  <si>
    <t>Detention/correctional facilities - maximum</t>
  </si>
  <si>
    <t>2016</t>
  </si>
  <si>
    <t>Detention/correctional facilities - min &amp; max</t>
  </si>
  <si>
    <t>2017-19</t>
  </si>
  <si>
    <t>Dining halls/institute</t>
  </si>
  <si>
    <t>2018</t>
  </si>
  <si>
    <t>Dormatories</t>
  </si>
  <si>
    <t>2019-21</t>
  </si>
  <si>
    <t>Emergency generator facilities</t>
  </si>
  <si>
    <t>2020</t>
  </si>
  <si>
    <t>Exposition building</t>
  </si>
  <si>
    <t>2021-23</t>
  </si>
  <si>
    <t>Extended care facilities</t>
  </si>
  <si>
    <t>Farm structures</t>
  </si>
  <si>
    <t>2023-25</t>
  </si>
  <si>
    <t>Fire and police stations</t>
  </si>
  <si>
    <t>Fish hatcheries</t>
  </si>
  <si>
    <t>Greenhouses</t>
  </si>
  <si>
    <t>Guard towers</t>
  </si>
  <si>
    <t>Gymnasiums</t>
  </si>
  <si>
    <t>Heating and power plants</t>
  </si>
  <si>
    <t>Hospitals</t>
  </si>
  <si>
    <t>Industrial buildings without special facilities</t>
  </si>
  <si>
    <t>Laboratories (Research)</t>
  </si>
  <si>
    <t>Laundry and cleaning facilities</t>
  </si>
  <si>
    <t>Libraries</t>
  </si>
  <si>
    <t>Medical office and clinics</t>
  </si>
  <si>
    <t>Mental Institutions</t>
  </si>
  <si>
    <t>Museums</t>
  </si>
  <si>
    <t>Neighborhood centers and similar recreation facilities</t>
  </si>
  <si>
    <t>Nursing homes</t>
  </si>
  <si>
    <t>Observatories</t>
  </si>
  <si>
    <t>Office buildings</t>
  </si>
  <si>
    <t>Parking structures and garages</t>
  </si>
  <si>
    <t>Printing plants</t>
  </si>
  <si>
    <t>Prototype facilities</t>
  </si>
  <si>
    <t>Recreational building</t>
  </si>
  <si>
    <t>Research Facilities</t>
  </si>
  <si>
    <t>Residence</t>
  </si>
  <si>
    <t>Schools (primary and secondary)</t>
  </si>
  <si>
    <t>Science labs (teaching)</t>
  </si>
  <si>
    <t>Service garages</t>
  </si>
  <si>
    <t>Sewer treatment plants</t>
  </si>
  <si>
    <t>Shop and maintenance facilities</t>
  </si>
  <si>
    <t>Simple loft-type structures (w/o special equipment)</t>
  </si>
  <si>
    <t>Special schools for physically disadvantaged</t>
  </si>
  <si>
    <t>Stadium-grandstand type</t>
  </si>
  <si>
    <t>Stadiums multi-purpose</t>
  </si>
  <si>
    <t>Storage-cold</t>
  </si>
  <si>
    <t>Theaters and similar facilities</t>
  </si>
  <si>
    <t>Transportation terminals</t>
  </si>
  <si>
    <t>Veterinary hospitals</t>
  </si>
  <si>
    <t>Vocational schools</t>
  </si>
  <si>
    <t>Warehouses</t>
  </si>
  <si>
    <t>Water treatment plants</t>
  </si>
  <si>
    <t>Other Sch. A Projects</t>
  </si>
  <si>
    <t>Other Sch. B Projects</t>
  </si>
  <si>
    <t>Other Sch. C Projects</t>
  </si>
  <si>
    <t>Note: Add alternative text to the photos after the stock photo is changed:</t>
  </si>
  <si>
    <t>1. Right click with mouse on photo, 2. Select "View Alternative Text" from menu, 3. Write brief description of photo details (white field in right Alt Text pane). 4. Repeat for each photo.</t>
  </si>
  <si>
    <t>December 2025</t>
  </si>
  <si>
    <t>Bellevue College Center for Transdisciplinary Learning</t>
  </si>
  <si>
    <t>Christopher Butler</t>
  </si>
  <si>
    <t>425-564-2473</t>
  </si>
  <si>
    <t>christopher.butler@bellevuecollege.edu</t>
  </si>
  <si>
    <t>A11 moved bal to C14</t>
  </si>
  <si>
    <t>R641</t>
  </si>
  <si>
    <t>26V - Other State Funding</t>
  </si>
  <si>
    <t>June 5, 2025 UPDATE: DES issued notice to proceed for April 14, 2025.</t>
  </si>
  <si>
    <t>June 5, 2025 UPDATE: Substantial completion anticipated October 2026 instead of 9/11/2026.</t>
  </si>
  <si>
    <t>P&amp;W Pre. Mithun Validation Study</t>
  </si>
  <si>
    <t>1) Overage due to $774,783.45 paid to Clark/LMN when project was abandoned. 2) See Amendment #4 re. max basic service adjustment from the PDB</t>
  </si>
  <si>
    <t>ESR 1 -8</t>
  </si>
  <si>
    <t>WSST in "Other"</t>
  </si>
  <si>
    <t>Additional Comments</t>
  </si>
  <si>
    <t>057  - State Bldgs. Const Acct</t>
  </si>
  <si>
    <t>% of Bldgs. Area that is being remodeled</t>
  </si>
  <si>
    <t>D26</t>
  </si>
  <si>
    <t>F Building, &amp; ??</t>
  </si>
  <si>
    <t>147 - Local Funds</t>
  </si>
  <si>
    <t>C14, incl. reapprop A11</t>
  </si>
  <si>
    <t>Bid set and specifications were complete November 4, 2024.  Invitation to bid was published on November 14, 2024 with bids due January 14, 2025. Site walks with potential bidders were scheduled on December 4 and December 17, 2024. The building permit is expected to be received by mid-May 2025. Because the contractor will already be engaged, demolition would begin soon after the building permit is released. Ribbon-cutting is scheduled on May 15, 2025. UPDATE June 10,2025: Ground breaking ceremony held on May 15, 2025. Permits received and demolition of greenhouse completed and demolition of existing building started. UPDATE: December 22, 2025: Last concrete pour for NE 2nd floor roof happening early January. Building is being dried in with temporary roof to aid interior wall framing and HVAC &amp; Electrical installation</t>
  </si>
  <si>
    <t>special inspections</t>
  </si>
  <si>
    <t>DB Contractor (Clark Const)</t>
  </si>
  <si>
    <t>Onsite PM</t>
  </si>
  <si>
    <t>The W Building brings together Arts, Digital Media Art, and aligned disciplines all designed around a common "maker space" that will enable the college to carry out its mission of innovation through transdisciplinary education that leads to excellence.</t>
  </si>
  <si>
    <t xml:space="preserve">Other Costs include design and construction Sales Tax, Owner Contingency, PDB Honorarium, Permitting and City Transportation impact fee.
</t>
  </si>
  <si>
    <t>Additional Other Cost of Forma Construction Utility potholing inspection of below-ground infrastructure layout and routing and building move out JOC $345,299</t>
  </si>
  <si>
    <t xml:space="preserve">WA Arts Commission December 2025. Artist selected (Arnette Jannotta) project in fabrication.
</t>
  </si>
  <si>
    <r>
      <t xml:space="preserve">Project Description:
</t>
    </r>
    <r>
      <rPr>
        <sz val="9"/>
        <color theme="1"/>
        <rFont val="Calibri"/>
        <family val="2"/>
        <scheme val="minor"/>
      </rPr>
      <t>(Include a brief summary of the project and the programs it supports.)</t>
    </r>
  </si>
  <si>
    <r>
      <t xml:space="preserve">Project Status:
</t>
    </r>
    <r>
      <rPr>
        <sz val="9"/>
        <color theme="1"/>
        <rFont val="Calibri"/>
        <family val="2"/>
        <scheme val="minor"/>
      </rPr>
      <t>(Include scope or budget changes, phase updates, identified project delivery issues, discussion of critical path for construction and any potential for project cost overruns or claims.)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</si>
</sst>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7" formatCode="&quot;$&quot;#,##0.00_);\(&quot;$&quot;#,##0.0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_([$$-409]* #,##0.00_);_([$$-409]* \(#,##0.00\);_([$$-409]* &quot;-&quot;??_);_(@_)"/>
    <numFmt numFmtId="165" formatCode="_([$$-409]* #,##0_);_([$$-409]* \(#,##0\);_([$$-409]* &quot;-&quot;??_);_(@_)"/>
    <numFmt numFmtId="166" formatCode="_(&quot;$&quot;* #,##0_);_(&quot;$&quot;* \(#,##0\);_(&quot;$&quot;* &quot;-&quot;??_);_(@_)"/>
    <numFmt numFmtId="167" formatCode="mmmm\ yyyy"/>
    <numFmt numFmtId="168" formatCode="&quot;$&quot;#,##0"/>
    <numFmt numFmtId="169" formatCode="_(* #,##0_);_(* \(#,##0\);_(* &quot;-&quot;??_);_(@_)"/>
    <numFmt numFmtId="170" formatCode="[&lt;=9999999]###\-####;\(###\)\ ###\-####"/>
  </numFmts>
  <fonts count="18"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u/>
      <sz val="11"/>
      <color theme="10"/>
      <name val="Calibri"/>
      <family val="2"/>
      <scheme val="minor"/>
    </font>
    <font>
      <sz val="11"/>
      <color rgb="FFFF0000"/>
      <name val="Calibri"/>
      <family val="2"/>
      <scheme val="minor"/>
    </font>
    <font>
      <sz val="11"/>
      <color rgb="FF000000"/>
      <name val="Calibri"/>
      <family val="2"/>
      <scheme val="minor"/>
    </font>
    <font>
      <b/>
      <sz val="16"/>
      <color theme="1"/>
      <name val="Calibri"/>
      <family val="2"/>
      <scheme val="minor"/>
    </font>
    <font>
      <sz val="10"/>
      <color rgb="FF000000"/>
      <name val="Calibri"/>
      <family val="2"/>
      <scheme val="minor"/>
    </font>
    <font>
      <sz val="10"/>
      <color theme="1"/>
      <name val="Calibri"/>
      <family val="2"/>
      <scheme val="minor"/>
    </font>
    <font>
      <b/>
      <sz val="11"/>
      <name val="Calibri"/>
      <family val="2"/>
      <scheme val="minor"/>
    </font>
    <font>
      <b/>
      <sz val="14"/>
      <color theme="1"/>
      <name val="Calibri"/>
      <family val="2"/>
      <scheme val="minor"/>
    </font>
    <font>
      <i/>
      <sz val="10"/>
      <color theme="1"/>
      <name val="Calibri"/>
      <family val="2"/>
      <scheme val="minor"/>
    </font>
    <font>
      <sz val="8"/>
      <name val="Calibri"/>
      <family val="2"/>
      <scheme val="minor"/>
    </font>
    <font>
      <sz val="8"/>
      <color theme="1"/>
      <name val="Calibri"/>
      <family val="2"/>
      <scheme val="minor"/>
    </font>
    <font>
      <sz val="9"/>
      <color indexed="81"/>
      <name val="Tahoma"/>
      <family val="2"/>
    </font>
    <font>
      <b/>
      <sz val="9"/>
      <color indexed="81"/>
      <name val="Tahoma"/>
      <family val="2"/>
    </font>
    <font>
      <sz val="9"/>
      <color theme="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CCFFFF"/>
        <bgColor indexed="64"/>
      </patternFill>
    </fill>
  </fills>
  <borders count="4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double">
        <color indexed="64"/>
      </bottom>
      <diagonal/>
    </border>
    <border>
      <left/>
      <right/>
      <top style="double">
        <color auto="1"/>
      </top>
      <bottom style="double">
        <color auto="1"/>
      </bottom>
      <diagonal/>
    </border>
    <border>
      <left style="thin">
        <color indexed="64"/>
      </left>
      <right style="thin">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style="thin">
        <color indexed="64"/>
      </left>
      <right style="thin">
        <color indexed="64"/>
      </right>
      <top style="thin">
        <color indexed="64"/>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auto="1"/>
      </top>
      <bottom style="double">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thin">
        <color indexed="64"/>
      </left>
      <right style="thin">
        <color indexed="64"/>
      </right>
      <top style="double">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239">
    <xf numFmtId="0" fontId="0" fillId="0" borderId="0" xfId="0"/>
    <xf numFmtId="0" fontId="2" fillId="0" borderId="0" xfId="0" applyFont="1"/>
    <xf numFmtId="49" fontId="0" fillId="0" borderId="0" xfId="0" applyNumberFormat="1" applyAlignment="1">
      <alignment horizontal="left"/>
    </xf>
    <xf numFmtId="49" fontId="0" fillId="0" borderId="0" xfId="0" quotePrefix="1" applyNumberFormat="1" applyAlignment="1">
      <alignment horizontal="left"/>
    </xf>
    <xf numFmtId="0" fontId="2" fillId="0" borderId="13" xfId="0" quotePrefix="1" applyFont="1" applyBorder="1" applyAlignment="1">
      <alignment horizontal="center" wrapText="1"/>
    </xf>
    <xf numFmtId="0" fontId="2" fillId="0" borderId="19" xfId="0" quotePrefix="1" applyFont="1" applyBorder="1" applyAlignment="1">
      <alignment horizontal="center" wrapText="1"/>
    </xf>
    <xf numFmtId="0" fontId="2" fillId="0" borderId="38" xfId="0" applyFont="1" applyBorder="1"/>
    <xf numFmtId="168" fontId="2" fillId="0" borderId="10" xfId="1" applyNumberFormat="1" applyFont="1" applyFill="1" applyBorder="1" applyProtection="1"/>
    <xf numFmtId="0" fontId="0" fillId="0" borderId="39" xfId="0" applyBorder="1" applyAlignment="1">
      <alignment horizontal="right"/>
    </xf>
    <xf numFmtId="3" fontId="1" fillId="2" borderId="44" xfId="1" applyNumberFormat="1" applyFont="1" applyFill="1" applyBorder="1" applyProtection="1"/>
    <xf numFmtId="0" fontId="2" fillId="0" borderId="12" xfId="0" applyFont="1" applyBorder="1"/>
    <xf numFmtId="0" fontId="2" fillId="0" borderId="10" xfId="0" applyFont="1" applyBorder="1" applyAlignment="1">
      <alignment horizontal="center" wrapText="1"/>
    </xf>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9" fontId="0" fillId="0" borderId="10" xfId="3" applyFont="1" applyFill="1" applyBorder="1" applyAlignment="1" applyProtection="1"/>
    <xf numFmtId="0" fontId="0" fillId="0" borderId="19" xfId="0" applyBorder="1"/>
    <xf numFmtId="0" fontId="0" fillId="0" borderId="20" xfId="0" applyBorder="1"/>
    <xf numFmtId="0" fontId="0" fillId="0" borderId="21" xfId="0" applyBorder="1"/>
    <xf numFmtId="44" fontId="0" fillId="0" borderId="13" xfId="2" applyFont="1" applyFill="1" applyBorder="1" applyProtection="1"/>
    <xf numFmtId="44" fontId="0" fillId="0" borderId="12" xfId="2" applyFont="1" applyFill="1" applyBorder="1" applyProtection="1"/>
    <xf numFmtId="0" fontId="2" fillId="0" borderId="40" xfId="0" applyFont="1" applyBorder="1" applyAlignment="1">
      <alignment horizontal="right"/>
    </xf>
    <xf numFmtId="164" fontId="2" fillId="0" borderId="40" xfId="2" applyNumberFormat="1" applyFont="1" applyFill="1" applyBorder="1" applyAlignment="1" applyProtection="1"/>
    <xf numFmtId="164" fontId="0" fillId="0" borderId="40" xfId="0" applyNumberFormat="1" applyBorder="1" applyAlignment="1">
      <alignment horizontal="center"/>
    </xf>
    <xf numFmtId="164" fontId="2" fillId="0" borderId="20" xfId="2" applyNumberFormat="1" applyFont="1" applyFill="1" applyBorder="1" applyAlignment="1" applyProtection="1"/>
    <xf numFmtId="164" fontId="0" fillId="0" borderId="20" xfId="0" applyNumberFormat="1" applyBorder="1" applyAlignment="1">
      <alignment horizontal="center"/>
    </xf>
    <xf numFmtId="164" fontId="2" fillId="0" borderId="11" xfId="2" applyNumberFormat="1" applyFont="1" applyFill="1" applyBorder="1" applyAlignment="1" applyProtection="1"/>
    <xf numFmtId="164" fontId="0" fillId="0" borderId="11" xfId="0" applyNumberFormat="1" applyBorder="1" applyAlignment="1">
      <alignment horizontal="center"/>
    </xf>
    <xf numFmtId="166" fontId="0" fillId="0" borderId="12" xfId="2" applyNumberFormat="1" applyFont="1" applyFill="1" applyBorder="1" applyAlignment="1" applyProtection="1">
      <alignment horizontal="center"/>
    </xf>
    <xf numFmtId="166" fontId="0" fillId="0" borderId="10" xfId="2" applyNumberFormat="1" applyFont="1" applyFill="1" applyBorder="1" applyAlignment="1" applyProtection="1"/>
    <xf numFmtId="166" fontId="2" fillId="0" borderId="10" xfId="2" applyNumberFormat="1" applyFont="1" applyFill="1" applyBorder="1" applyAlignment="1" applyProtection="1"/>
    <xf numFmtId="166" fontId="2" fillId="0" borderId="12" xfId="2" applyNumberFormat="1" applyFont="1" applyFill="1" applyBorder="1" applyAlignment="1" applyProtection="1">
      <alignment horizontal="center"/>
    </xf>
    <xf numFmtId="44" fontId="0" fillId="0" borderId="12" xfId="2" applyFont="1" applyFill="1" applyBorder="1" applyAlignment="1" applyProtection="1">
      <alignment horizontal="center"/>
    </xf>
    <xf numFmtId="44" fontId="0" fillId="0" borderId="10" xfId="2" applyFont="1" applyFill="1" applyBorder="1" applyAlignment="1" applyProtection="1"/>
    <xf numFmtId="42" fontId="2" fillId="0" borderId="10" xfId="0" applyNumberFormat="1" applyFont="1" applyBorder="1"/>
    <xf numFmtId="44" fontId="2" fillId="0" borderId="10" xfId="2" applyFont="1" applyFill="1" applyBorder="1" applyAlignment="1" applyProtection="1"/>
    <xf numFmtId="0" fontId="2" fillId="0" borderId="17" xfId="0" applyFont="1" applyBorder="1"/>
    <xf numFmtId="165" fontId="3" fillId="0" borderId="13" xfId="0" applyNumberFormat="1" applyFont="1" applyBorder="1" applyAlignment="1">
      <alignment horizontal="center"/>
    </xf>
    <xf numFmtId="165" fontId="0" fillId="0" borderId="12" xfId="0" applyNumberFormat="1" applyBorder="1" applyAlignment="1">
      <alignment horizontal="center"/>
    </xf>
    <xf numFmtId="165" fontId="3" fillId="0" borderId="12" xfId="0" applyNumberFormat="1" applyFont="1" applyBorder="1" applyAlignment="1">
      <alignment horizontal="center"/>
    </xf>
    <xf numFmtId="42" fontId="2" fillId="0" borderId="27" xfId="0" applyNumberFormat="1" applyFont="1" applyBorder="1"/>
    <xf numFmtId="42" fontId="2" fillId="0" borderId="0" xfId="0" applyNumberFormat="1" applyFont="1"/>
    <xf numFmtId="0" fontId="2" fillId="0" borderId="17" xfId="0" applyFont="1" applyBorder="1" applyAlignment="1">
      <alignment horizontal="center"/>
    </xf>
    <xf numFmtId="166" fontId="2" fillId="0" borderId="12" xfId="0" quotePrefix="1" applyNumberFormat="1" applyFont="1" applyBorder="1" applyAlignment="1">
      <alignment horizontal="right"/>
    </xf>
    <xf numFmtId="166" fontId="2" fillId="0" borderId="9" xfId="0" quotePrefix="1" applyNumberFormat="1" applyFont="1" applyBorder="1" applyAlignment="1">
      <alignment horizontal="right"/>
    </xf>
    <xf numFmtId="166" fontId="2" fillId="2" borderId="44" xfId="1" applyNumberFormat="1" applyFont="1" applyFill="1" applyBorder="1" applyProtection="1"/>
    <xf numFmtId="166" fontId="2" fillId="0" borderId="12" xfId="0" applyNumberFormat="1" applyFont="1" applyBorder="1"/>
    <xf numFmtId="166" fontId="2" fillId="0" borderId="9" xfId="0" applyNumberFormat="1" applyFont="1" applyBorder="1"/>
    <xf numFmtId="166" fontId="2" fillId="2" borderId="45" xfId="1" applyNumberFormat="1" applyFont="1" applyFill="1" applyBorder="1" applyProtection="1"/>
    <xf numFmtId="0" fontId="0" fillId="0" borderId="28" xfId="0" applyBorder="1"/>
    <xf numFmtId="0" fontId="0" fillId="0" borderId="30" xfId="0" applyBorder="1"/>
    <xf numFmtId="0" fontId="0" fillId="0" borderId="33" xfId="0" applyBorder="1"/>
    <xf numFmtId="0" fontId="0" fillId="0" borderId="34" xfId="0" applyBorder="1"/>
    <xf numFmtId="0" fontId="0" fillId="0" borderId="31" xfId="0" applyBorder="1"/>
    <xf numFmtId="0" fontId="2" fillId="0" borderId="33" xfId="0" applyFont="1" applyBorder="1"/>
    <xf numFmtId="0" fontId="2" fillId="0" borderId="34" xfId="0" applyFont="1" applyBorder="1"/>
    <xf numFmtId="0" fontId="2" fillId="0" borderId="35" xfId="0" applyFont="1" applyBorder="1"/>
    <xf numFmtId="0" fontId="0" fillId="0" borderId="23" xfId="0" applyBorder="1"/>
    <xf numFmtId="0" fontId="2" fillId="0" borderId="23" xfId="0" applyFont="1" applyBorder="1"/>
    <xf numFmtId="0" fontId="2" fillId="0" borderId="37" xfId="0" applyFont="1" applyBorder="1"/>
    <xf numFmtId="0" fontId="2" fillId="0" borderId="18" xfId="0" applyFont="1" applyBorder="1"/>
    <xf numFmtId="0" fontId="2" fillId="0" borderId="21" xfId="0" applyFont="1" applyBorder="1"/>
    <xf numFmtId="0" fontId="0" fillId="0" borderId="0" xfId="0" applyAlignment="1">
      <alignment horizontal="right"/>
    </xf>
    <xf numFmtId="3" fontId="0" fillId="0" borderId="0" xfId="0" applyNumberFormat="1" applyAlignment="1">
      <alignment vertical="center"/>
    </xf>
    <xf numFmtId="0" fontId="0" fillId="0" borderId="17" xfId="0" applyBorder="1" applyAlignment="1">
      <alignment horizontal="left" wrapText="1"/>
    </xf>
    <xf numFmtId="0" fontId="0" fillId="0" borderId="0" xfId="0" applyAlignment="1">
      <alignment horizontal="left" wrapText="1"/>
    </xf>
    <xf numFmtId="0" fontId="2" fillId="0" borderId="9" xfId="0" applyFont="1" applyBorder="1" applyAlignment="1">
      <alignment vertical="center"/>
    </xf>
    <xf numFmtId="0" fontId="2" fillId="0" borderId="12" xfId="0" applyFont="1" applyBorder="1" applyAlignment="1">
      <alignment horizontal="center" wrapText="1"/>
    </xf>
    <xf numFmtId="0" fontId="8" fillId="0" borderId="0" xfId="0" applyFont="1" applyAlignment="1">
      <alignment wrapText="1"/>
    </xf>
    <xf numFmtId="0" fontId="6" fillId="0" borderId="17" xfId="0" applyFont="1" applyBorder="1" applyAlignment="1">
      <alignment wrapText="1"/>
    </xf>
    <xf numFmtId="0" fontId="0" fillId="0" borderId="10" xfId="0" applyBorder="1" applyAlignment="1">
      <alignment horizontal="left"/>
    </xf>
    <xf numFmtId="0" fontId="0" fillId="0" borderId="13" xfId="0" applyBorder="1" applyAlignment="1">
      <alignment horizontal="center"/>
    </xf>
    <xf numFmtId="0" fontId="0" fillId="0" borderId="12" xfId="0" applyBorder="1" applyAlignment="1">
      <alignment horizontal="center"/>
    </xf>
    <xf numFmtId="0" fontId="0" fillId="0" borderId="35" xfId="0" applyBorder="1"/>
    <xf numFmtId="0" fontId="0" fillId="0" borderId="40" xfId="0" applyBorder="1" applyAlignment="1">
      <alignment horizontal="left"/>
    </xf>
    <xf numFmtId="0" fontId="0" fillId="0" borderId="37" xfId="0" applyBorder="1"/>
    <xf numFmtId="0" fontId="0" fillId="0" borderId="20" xfId="0" applyBorder="1" applyAlignment="1">
      <alignment horizontal="left"/>
    </xf>
    <xf numFmtId="0" fontId="0" fillId="0" borderId="11" xfId="0" applyBorder="1" applyAlignment="1">
      <alignment horizontal="left"/>
    </xf>
    <xf numFmtId="0" fontId="0" fillId="0" borderId="10" xfId="0" applyBorder="1" applyAlignment="1">
      <alignment horizontal="center"/>
    </xf>
    <xf numFmtId="0" fontId="5" fillId="0" borderId="34" xfId="0" applyFont="1" applyBorder="1"/>
    <xf numFmtId="0" fontId="0" fillId="0" borderId="24" xfId="0" applyBorder="1" applyAlignment="1">
      <alignment horizontal="left"/>
    </xf>
    <xf numFmtId="0" fontId="11" fillId="0" borderId="25" xfId="0" applyFont="1" applyBorder="1" applyAlignment="1">
      <alignment horizontal="right"/>
    </xf>
    <xf numFmtId="0" fontId="11" fillId="0" borderId="26" xfId="0" applyFont="1" applyBorder="1" applyAlignment="1">
      <alignment horizontal="right"/>
    </xf>
    <xf numFmtId="42" fontId="2" fillId="0" borderId="43" xfId="0" applyNumberFormat="1" applyFont="1" applyBorder="1"/>
    <xf numFmtId="0" fontId="0" fillId="0" borderId="43" xfId="0" applyBorder="1" applyAlignment="1">
      <alignment horizontal="left"/>
    </xf>
    <xf numFmtId="0" fontId="0" fillId="0" borderId="10" xfId="0" applyBorder="1" applyAlignment="1">
      <alignment horizontal="left" wrapText="1"/>
    </xf>
    <xf numFmtId="0" fontId="2" fillId="0" borderId="12" xfId="0" applyFont="1" applyBorder="1" applyAlignment="1" applyProtection="1">
      <alignment horizontal="center" wrapText="1"/>
      <protection locked="0"/>
    </xf>
    <xf numFmtId="43" fontId="1" fillId="0" borderId="12" xfId="1" applyFont="1" applyFill="1" applyBorder="1" applyAlignment="1" applyProtection="1">
      <alignment horizontal="center"/>
    </xf>
    <xf numFmtId="9" fontId="1" fillId="0" borderId="12" xfId="3" applyFont="1" applyFill="1" applyBorder="1" applyAlignment="1" applyProtection="1">
      <alignment horizontal="center"/>
    </xf>
    <xf numFmtId="169" fontId="1" fillId="0" borderId="12" xfId="1" applyNumberFormat="1" applyFont="1" applyFill="1" applyBorder="1" applyAlignment="1" applyProtection="1">
      <alignment horizontal="center"/>
    </xf>
    <xf numFmtId="44" fontId="1" fillId="0" borderId="12" xfId="2" applyFont="1" applyFill="1" applyBorder="1" applyAlignment="1" applyProtection="1">
      <alignment horizontal="center"/>
    </xf>
    <xf numFmtId="165" fontId="2" fillId="0" borderId="12" xfId="0" applyNumberFormat="1" applyFont="1" applyBorder="1" applyAlignment="1">
      <alignment horizontal="center"/>
    </xf>
    <xf numFmtId="49" fontId="2" fillId="0" borderId="0" xfId="0" applyNumberFormat="1" applyFont="1" applyAlignment="1">
      <alignment horizontal="left"/>
    </xf>
    <xf numFmtId="0" fontId="12" fillId="0" borderId="39" xfId="0" applyFont="1" applyBorder="1" applyAlignment="1" applyProtection="1">
      <alignment horizontal="right"/>
      <protection locked="0"/>
    </xf>
    <xf numFmtId="0" fontId="0" fillId="0" borderId="39" xfId="0" applyBorder="1" applyAlignment="1" applyProtection="1">
      <alignment horizontal="right"/>
      <protection locked="0"/>
    </xf>
    <xf numFmtId="0" fontId="2" fillId="0" borderId="0" xfId="0" applyFont="1" applyAlignment="1">
      <alignment horizontal="center"/>
    </xf>
    <xf numFmtId="0" fontId="0" fillId="3" borderId="34" xfId="0" applyFill="1" applyBorder="1"/>
    <xf numFmtId="0" fontId="0" fillId="3" borderId="32" xfId="0" applyFill="1" applyBorder="1"/>
    <xf numFmtId="3" fontId="0" fillId="3" borderId="12" xfId="0" quotePrefix="1" applyNumberFormat="1" applyFill="1" applyBorder="1" applyAlignment="1" applyProtection="1">
      <alignment horizontal="right"/>
      <protection locked="0"/>
    </xf>
    <xf numFmtId="3" fontId="0" fillId="3" borderId="12" xfId="1" applyNumberFormat="1" applyFont="1" applyFill="1" applyBorder="1" applyProtection="1">
      <protection locked="0"/>
    </xf>
    <xf numFmtId="3" fontId="0" fillId="3" borderId="9" xfId="1" applyNumberFormat="1" applyFont="1" applyFill="1" applyBorder="1" applyProtection="1">
      <protection locked="0"/>
    </xf>
    <xf numFmtId="3" fontId="2" fillId="3" borderId="10" xfId="1" applyNumberFormat="1" applyFont="1" applyFill="1" applyBorder="1" applyProtection="1">
      <protection locked="0"/>
    </xf>
    <xf numFmtId="3" fontId="0" fillId="3" borderId="10" xfId="1" applyNumberFormat="1" applyFont="1" applyFill="1" applyBorder="1" applyAlignment="1" applyProtection="1">
      <protection locked="0"/>
    </xf>
    <xf numFmtId="3" fontId="0" fillId="3" borderId="12" xfId="1" applyNumberFormat="1" applyFont="1" applyFill="1" applyBorder="1" applyAlignment="1" applyProtection="1">
      <protection locked="0"/>
    </xf>
    <xf numFmtId="165" fontId="10" fillId="3" borderId="10" xfId="2" applyNumberFormat="1" applyFont="1" applyFill="1" applyBorder="1" applyAlignment="1" applyProtection="1">
      <protection locked="0"/>
    </xf>
    <xf numFmtId="169" fontId="0" fillId="3" borderId="10" xfId="1" applyNumberFormat="1" applyFont="1" applyFill="1" applyBorder="1" applyAlignment="1" applyProtection="1">
      <protection locked="0"/>
    </xf>
    <xf numFmtId="169" fontId="0" fillId="3" borderId="12" xfId="1" applyNumberFormat="1" applyFont="1" applyFill="1" applyBorder="1" applyAlignment="1" applyProtection="1">
      <protection locked="0"/>
    </xf>
    <xf numFmtId="0" fontId="0" fillId="3" borderId="10" xfId="0" applyFill="1" applyBorder="1" applyAlignment="1" applyProtection="1">
      <alignment horizontal="center"/>
      <protection locked="0"/>
    </xf>
    <xf numFmtId="0" fontId="3" fillId="3" borderId="10" xfId="0" applyFont="1" applyFill="1" applyBorder="1" applyAlignment="1" applyProtection="1">
      <alignment horizontal="left"/>
      <protection locked="0"/>
    </xf>
    <xf numFmtId="0" fontId="2" fillId="0" borderId="11" xfId="0" applyFont="1" applyBorder="1" applyAlignment="1">
      <alignment horizontal="right"/>
    </xf>
    <xf numFmtId="0" fontId="0" fillId="0" borderId="0" xfId="0" applyAlignment="1">
      <alignment horizontal="left"/>
    </xf>
    <xf numFmtId="0" fontId="0" fillId="3" borderId="12" xfId="0" applyFill="1" applyBorder="1" applyAlignment="1" applyProtection="1">
      <alignment horizontal="left"/>
      <protection locked="0"/>
    </xf>
    <xf numFmtId="0" fontId="0" fillId="3" borderId="10" xfId="0" applyFill="1" applyBorder="1" applyAlignment="1" applyProtection="1">
      <alignment horizontal="left"/>
      <protection locked="0"/>
    </xf>
    <xf numFmtId="0" fontId="2" fillId="0" borderId="0" xfId="0" applyFont="1" applyAlignment="1">
      <alignment horizontal="right"/>
    </xf>
    <xf numFmtId="0" fontId="2" fillId="0" borderId="20" xfId="0" applyFont="1" applyBorder="1" applyAlignment="1">
      <alignment horizontal="right"/>
    </xf>
    <xf numFmtId="0" fontId="0" fillId="0" borderId="9" xfId="0" applyBorder="1" applyAlignment="1" applyProtection="1">
      <alignment horizontal="left" wrapText="1"/>
      <protection locked="0"/>
    </xf>
    <xf numFmtId="0" fontId="0" fillId="0" borderId="11" xfId="0" applyBorder="1" applyAlignment="1" applyProtection="1">
      <alignment horizontal="left" wrapText="1"/>
      <protection locked="0"/>
    </xf>
    <xf numFmtId="0" fontId="0" fillId="0" borderId="10" xfId="0" applyBorder="1" applyAlignment="1" applyProtection="1">
      <alignment horizontal="left" wrapText="1"/>
      <protection locked="0"/>
    </xf>
    <xf numFmtId="0" fontId="2" fillId="2" borderId="46" xfId="0" applyFont="1" applyFill="1" applyBorder="1" applyAlignment="1">
      <alignment horizontal="center"/>
    </xf>
    <xf numFmtId="0" fontId="2" fillId="0" borderId="16" xfId="0" applyFont="1" applyBorder="1" applyAlignment="1">
      <alignment horizontal="center"/>
    </xf>
    <xf numFmtId="0" fontId="2" fillId="0" borderId="9" xfId="0" applyFont="1" applyBorder="1" applyAlignment="1">
      <alignment horizontal="right"/>
    </xf>
    <xf numFmtId="0" fontId="2" fillId="0" borderId="19" xfId="0" applyFont="1" applyBorder="1" applyAlignment="1">
      <alignment horizontal="right"/>
    </xf>
    <xf numFmtId="0" fontId="2" fillId="0" borderId="22" xfId="0" applyFont="1" applyBorder="1" applyAlignment="1">
      <alignment horizontal="right"/>
    </xf>
    <xf numFmtId="167" fontId="7" fillId="3" borderId="20" xfId="0" applyNumberFormat="1" applyFont="1" applyFill="1" applyBorder="1" applyAlignment="1" applyProtection="1">
      <alignment horizontal="centerContinuous"/>
      <protection locked="0"/>
    </xf>
    <xf numFmtId="0" fontId="2" fillId="0" borderId="29" xfId="0" applyFont="1" applyBorder="1" applyAlignment="1">
      <alignment horizontal="centerContinuous"/>
    </xf>
    <xf numFmtId="0" fontId="7" fillId="3" borderId="0" xfId="0" applyFont="1" applyFill="1" applyAlignment="1" applyProtection="1">
      <alignment horizontal="centerContinuous"/>
      <protection locked="0"/>
    </xf>
    <xf numFmtId="0" fontId="2" fillId="2" borderId="14" xfId="0" applyFont="1" applyFill="1" applyBorder="1" applyAlignment="1">
      <alignment horizontal="centerContinuous"/>
    </xf>
    <xf numFmtId="0" fontId="2" fillId="2" borderId="15" xfId="0" applyFont="1" applyFill="1" applyBorder="1" applyAlignment="1">
      <alignment horizontal="centerContinuous"/>
    </xf>
    <xf numFmtId="0" fontId="2" fillId="2" borderId="16" xfId="0" applyFont="1" applyFill="1" applyBorder="1" applyAlignment="1">
      <alignment horizontal="centerContinuous"/>
    </xf>
    <xf numFmtId="3" fontId="7" fillId="2" borderId="41" xfId="0" applyNumberFormat="1" applyFont="1" applyFill="1" applyBorder="1" applyAlignment="1">
      <alignment horizontal="centerContinuous" vertical="center"/>
    </xf>
    <xf numFmtId="3" fontId="7" fillId="2" borderId="26" xfId="0" applyNumberFormat="1" applyFont="1" applyFill="1" applyBorder="1" applyAlignment="1">
      <alignment horizontal="centerContinuous" vertical="center"/>
    </xf>
    <xf numFmtId="3" fontId="7" fillId="2" borderId="42" xfId="0" applyNumberFormat="1" applyFont="1" applyFill="1" applyBorder="1" applyAlignment="1">
      <alignment horizontal="centerContinuous" vertical="center"/>
    </xf>
    <xf numFmtId="0" fontId="2" fillId="0" borderId="9" xfId="0" applyFont="1" applyBorder="1" applyAlignment="1">
      <alignment horizontal="centerContinuous" vertical="center" wrapText="1"/>
    </xf>
    <xf numFmtId="0" fontId="2" fillId="0" borderId="11" xfId="0" applyFont="1" applyBorder="1" applyAlignment="1">
      <alignment horizontal="centerContinuous" vertical="center" wrapText="1"/>
    </xf>
    <xf numFmtId="0" fontId="2" fillId="0" borderId="15" xfId="0" applyFont="1" applyBorder="1" applyAlignment="1">
      <alignment horizontal="centerContinuous" vertical="center" wrapText="1"/>
    </xf>
    <xf numFmtId="0" fontId="2" fillId="0" borderId="10" xfId="0" applyFont="1" applyBorder="1" applyAlignment="1">
      <alignment horizontal="centerContinuous" vertical="center" wrapText="1"/>
    </xf>
    <xf numFmtId="0" fontId="2" fillId="2" borderId="9" xfId="0" applyFont="1" applyFill="1" applyBorder="1" applyAlignment="1">
      <alignment horizontal="centerContinuous"/>
    </xf>
    <xf numFmtId="0" fontId="2" fillId="2" borderId="11" xfId="0" applyFont="1" applyFill="1" applyBorder="1" applyAlignment="1">
      <alignment horizontal="centerContinuous"/>
    </xf>
    <xf numFmtId="0" fontId="2" fillId="2" borderId="10" xfId="0" applyFont="1" applyFill="1" applyBorder="1" applyAlignment="1">
      <alignment horizontal="centerContinuous"/>
    </xf>
    <xf numFmtId="0" fontId="2" fillId="2" borderId="9" xfId="0" applyFont="1" applyFill="1" applyBorder="1" applyAlignment="1">
      <alignment horizontal="centerContinuous" wrapText="1"/>
    </xf>
    <xf numFmtId="0" fontId="2" fillId="2" borderId="11" xfId="0" applyFont="1" applyFill="1" applyBorder="1" applyAlignment="1">
      <alignment horizontal="centerContinuous" wrapText="1"/>
    </xf>
    <xf numFmtId="0" fontId="2" fillId="2" borderId="10" xfId="0" applyFont="1" applyFill="1" applyBorder="1" applyAlignment="1">
      <alignment horizontal="centerContinuous" wrapText="1"/>
    </xf>
    <xf numFmtId="0" fontId="7" fillId="0" borderId="0" xfId="0" applyFont="1" applyAlignment="1">
      <alignment horizontal="centerContinuous"/>
    </xf>
    <xf numFmtId="0" fontId="0" fillId="0" borderId="0" xfId="0" applyAlignment="1">
      <alignment horizontal="centerContinuous"/>
    </xf>
    <xf numFmtId="0" fontId="0" fillId="0" borderId="12" xfId="0" applyBorder="1" applyAlignment="1">
      <alignment horizontal="centerContinuous" wrapText="1"/>
    </xf>
    <xf numFmtId="0" fontId="9" fillId="0" borderId="17" xfId="0" applyFont="1" applyBorder="1" applyAlignment="1">
      <alignment vertical="top" wrapText="1"/>
    </xf>
    <xf numFmtId="0" fontId="9" fillId="0" borderId="19" xfId="0" applyFont="1" applyBorder="1" applyAlignment="1">
      <alignment vertical="top" wrapText="1"/>
    </xf>
    <xf numFmtId="0" fontId="9" fillId="0" borderId="39" xfId="0" applyFont="1" applyBorder="1" applyAlignment="1">
      <alignment vertical="top" wrapText="1"/>
    </xf>
    <xf numFmtId="0" fontId="2" fillId="0" borderId="16" xfId="0" applyFont="1" applyBorder="1" applyAlignment="1">
      <alignment horizontal="centerContinuous" vertical="center" wrapText="1"/>
    </xf>
    <xf numFmtId="0" fontId="0" fillId="0" borderId="10" xfId="0" applyBorder="1"/>
    <xf numFmtId="0" fontId="2" fillId="0" borderId="11" xfId="0" applyFont="1" applyBorder="1"/>
    <xf numFmtId="0" fontId="2" fillId="0" borderId="19" xfId="0" applyFont="1" applyBorder="1"/>
    <xf numFmtId="0" fontId="2" fillId="0" borderId="20" xfId="0" applyFont="1" applyBorder="1"/>
    <xf numFmtId="0" fontId="0" fillId="0" borderId="9" xfId="0" applyBorder="1"/>
    <xf numFmtId="0" fontId="2" fillId="0" borderId="17" xfId="0" applyFont="1" applyBorder="1" applyAlignment="1">
      <alignment horizontal="right" indent="1"/>
    </xf>
    <xf numFmtId="42" fontId="2" fillId="0" borderId="12" xfId="0" applyNumberFormat="1" applyFont="1" applyBorder="1"/>
    <xf numFmtId="0" fontId="2" fillId="0" borderId="22" xfId="0" applyFont="1" applyBorder="1"/>
    <xf numFmtId="3" fontId="2" fillId="0" borderId="10" xfId="1" applyNumberFormat="1" applyFont="1" applyFill="1" applyBorder="1" applyProtection="1">
      <protection locked="0"/>
    </xf>
    <xf numFmtId="3" fontId="0" fillId="0" borderId="10" xfId="1" applyNumberFormat="1" applyFont="1" applyFill="1" applyBorder="1" applyAlignment="1" applyProtection="1">
      <protection locked="0"/>
    </xf>
    <xf numFmtId="14" fontId="0" fillId="0" borderId="10" xfId="0" applyNumberFormat="1" applyBorder="1" applyAlignment="1" applyProtection="1">
      <alignment horizontal="center"/>
      <protection locked="0"/>
    </xf>
    <xf numFmtId="14" fontId="0" fillId="0" borderId="12" xfId="0" applyNumberFormat="1" applyBorder="1" applyAlignment="1" applyProtection="1">
      <alignment horizontal="center"/>
      <protection locked="0"/>
    </xf>
    <xf numFmtId="14" fontId="3" fillId="0" borderId="10" xfId="0" applyNumberFormat="1" applyFont="1" applyBorder="1" applyAlignment="1" applyProtection="1">
      <alignment horizontal="center"/>
      <protection locked="0"/>
    </xf>
    <xf numFmtId="14" fontId="3" fillId="0" borderId="12" xfId="0" applyNumberFormat="1" applyFont="1" applyBorder="1" applyAlignment="1" applyProtection="1">
      <alignment horizontal="center"/>
      <protection locked="0"/>
    </xf>
    <xf numFmtId="0" fontId="13" fillId="0" borderId="10" xfId="0" applyFont="1" applyBorder="1" applyAlignment="1" applyProtection="1">
      <alignment horizontal="left" wrapText="1"/>
      <protection locked="0"/>
    </xf>
    <xf numFmtId="169" fontId="0" fillId="0" borderId="10" xfId="1" applyNumberFormat="1" applyFont="1" applyFill="1" applyBorder="1" applyAlignment="1" applyProtection="1">
      <protection locked="0"/>
    </xf>
    <xf numFmtId="169" fontId="0" fillId="0" borderId="12" xfId="1" applyNumberFormat="1" applyFont="1" applyFill="1" applyBorder="1" applyAlignment="1" applyProtection="1">
      <protection locked="0"/>
    </xf>
    <xf numFmtId="169" fontId="0" fillId="0" borderId="11" xfId="1" applyNumberFormat="1" applyFont="1" applyFill="1" applyBorder="1" applyAlignment="1" applyProtection="1">
      <protection locked="0"/>
    </xf>
    <xf numFmtId="8" fontId="6" fillId="3" borderId="12" xfId="0" applyNumberFormat="1" applyFont="1" applyFill="1" applyBorder="1"/>
    <xf numFmtId="3" fontId="6" fillId="3" borderId="0" xfId="0" applyNumberFormat="1" applyFont="1" applyFill="1"/>
    <xf numFmtId="44" fontId="0" fillId="3" borderId="12" xfId="2" applyFont="1" applyFill="1" applyBorder="1"/>
    <xf numFmtId="7" fontId="0" fillId="0" borderId="10" xfId="1" applyNumberFormat="1" applyFont="1" applyFill="1" applyBorder="1" applyAlignment="1" applyProtection="1">
      <protection locked="0"/>
    </xf>
    <xf numFmtId="0" fontId="14" fillId="0" borderId="10" xfId="0" applyFont="1" applyBorder="1" applyAlignment="1" applyProtection="1">
      <alignment horizontal="center" vertical="top" wrapText="1"/>
      <protection locked="0"/>
    </xf>
    <xf numFmtId="0" fontId="0" fillId="0" borderId="10" xfId="0" applyBorder="1" applyAlignment="1" applyProtection="1">
      <alignment horizontal="left"/>
      <protection locked="0"/>
    </xf>
    <xf numFmtId="169" fontId="0" fillId="0" borderId="21" xfId="1" applyNumberFormat="1" applyFont="1" applyFill="1" applyBorder="1" applyAlignment="1" applyProtection="1">
      <protection locked="0"/>
    </xf>
    <xf numFmtId="169" fontId="3" fillId="0" borderId="13" xfId="1" applyNumberFormat="1" applyFont="1" applyFill="1" applyBorder="1" applyAlignment="1" applyProtection="1">
      <protection locked="0"/>
    </xf>
    <xf numFmtId="169" fontId="3" fillId="0" borderId="12" xfId="1" applyNumberFormat="1" applyFont="1" applyFill="1" applyBorder="1" applyAlignment="1" applyProtection="1">
      <protection locked="0"/>
    </xf>
    <xf numFmtId="0" fontId="0" fillId="0" borderId="10" xfId="0" applyBorder="1" applyAlignment="1" applyProtection="1">
      <alignment horizontal="center"/>
      <protection locked="0"/>
    </xf>
    <xf numFmtId="0" fontId="3" fillId="0" borderId="10" xfId="0" applyFont="1" applyBorder="1" applyAlignment="1" applyProtection="1">
      <alignment horizontal="left"/>
      <protection locked="0"/>
    </xf>
    <xf numFmtId="0" fontId="17" fillId="3" borderId="10" xfId="0" applyFont="1" applyFill="1" applyBorder="1" applyAlignment="1" applyProtection="1">
      <alignment horizontal="center"/>
      <protection locked="0"/>
    </xf>
    <xf numFmtId="0" fontId="0" fillId="0" borderId="13"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0" xfId="0" applyAlignment="1">
      <alignment horizontal="left"/>
    </xf>
    <xf numFmtId="0" fontId="6" fillId="0" borderId="13" xfId="0" applyFont="1" applyBorder="1" applyAlignment="1" applyProtection="1">
      <alignment horizontal="center" wrapText="1"/>
      <protection locked="0"/>
    </xf>
    <xf numFmtId="9" fontId="0" fillId="0" borderId="9" xfId="3" applyFont="1" applyFill="1" applyBorder="1" applyAlignment="1" applyProtection="1">
      <alignment horizontal="center"/>
      <protection locked="0"/>
    </xf>
    <xf numFmtId="9" fontId="0" fillId="0" borderId="10" xfId="3" applyFont="1" applyFill="1" applyBorder="1" applyAlignment="1" applyProtection="1">
      <alignment horizontal="center"/>
      <protection locked="0"/>
    </xf>
    <xf numFmtId="0" fontId="0" fillId="3" borderId="12" xfId="0" applyFill="1" applyBorder="1" applyAlignment="1" applyProtection="1">
      <alignment horizontal="left"/>
      <protection locked="0"/>
    </xf>
    <xf numFmtId="0" fontId="0" fillId="3" borderId="36" xfId="0" applyFill="1" applyBorder="1" applyAlignment="1" applyProtection="1">
      <alignment horizontal="left"/>
      <protection locked="0"/>
    </xf>
    <xf numFmtId="0" fontId="0" fillId="3" borderId="9" xfId="0" applyFill="1" applyBorder="1" applyAlignment="1" applyProtection="1">
      <alignment horizontal="left"/>
      <protection locked="0"/>
    </xf>
    <xf numFmtId="0" fontId="0" fillId="3" borderId="11" xfId="0" applyFill="1" applyBorder="1" applyAlignment="1" applyProtection="1">
      <alignment horizontal="left"/>
      <protection locked="0"/>
    </xf>
    <xf numFmtId="0" fontId="0" fillId="3" borderId="10" xfId="0" applyFill="1" applyBorder="1" applyAlignment="1" applyProtection="1">
      <alignment horizontal="left"/>
      <protection locked="0"/>
    </xf>
    <xf numFmtId="0" fontId="2" fillId="2" borderId="14" xfId="0" applyFont="1" applyFill="1" applyBorder="1" applyAlignment="1">
      <alignment horizontal="center"/>
    </xf>
    <xf numFmtId="0" fontId="2" fillId="2" borderId="15" xfId="0" applyFont="1" applyFill="1" applyBorder="1" applyAlignment="1">
      <alignment horizontal="center"/>
    </xf>
    <xf numFmtId="0" fontId="2" fillId="2" borderId="16" xfId="0" applyFont="1" applyFill="1" applyBorder="1" applyAlignment="1">
      <alignment horizontal="center"/>
    </xf>
    <xf numFmtId="1" fontId="6" fillId="0" borderId="9" xfId="0" applyNumberFormat="1" applyFont="1" applyBorder="1" applyAlignment="1" applyProtection="1">
      <alignment horizontal="right" wrapText="1"/>
      <protection locked="0"/>
    </xf>
    <xf numFmtId="1" fontId="6" fillId="0" borderId="10" xfId="0" applyNumberFormat="1" applyFont="1" applyBorder="1" applyAlignment="1" applyProtection="1">
      <alignment horizontal="right" wrapText="1"/>
      <protection locked="0"/>
    </xf>
    <xf numFmtId="168" fontId="0" fillId="0" borderId="9" xfId="2" applyNumberFormat="1" applyFont="1" applyFill="1" applyBorder="1" applyAlignment="1" applyProtection="1">
      <alignment horizontal="right"/>
      <protection locked="0"/>
    </xf>
    <xf numFmtId="168" fontId="0" fillId="0" borderId="10" xfId="2" applyNumberFormat="1" applyFont="1" applyFill="1" applyBorder="1" applyAlignment="1" applyProtection="1">
      <alignment horizontal="right"/>
      <protection locked="0"/>
    </xf>
    <xf numFmtId="0" fontId="0" fillId="0" borderId="9" xfId="0" applyBorder="1" applyAlignment="1" applyProtection="1">
      <alignment horizontal="left" wrapText="1"/>
      <protection locked="0"/>
    </xf>
    <xf numFmtId="0" fontId="0" fillId="0" borderId="11" xfId="0" applyBorder="1" applyAlignment="1" applyProtection="1">
      <alignment horizontal="left" wrapText="1"/>
      <protection locked="0"/>
    </xf>
    <xf numFmtId="0" fontId="0" fillId="0" borderId="10" xfId="0" applyBorder="1" applyAlignment="1" applyProtection="1">
      <alignment horizontal="left" wrapText="1"/>
      <protection locked="0"/>
    </xf>
    <xf numFmtId="0" fontId="2" fillId="0" borderId="20" xfId="0" applyFont="1" applyBorder="1" applyAlignment="1">
      <alignment horizontal="center"/>
    </xf>
    <xf numFmtId="0" fontId="2" fillId="0" borderId="21" xfId="0" applyFont="1" applyBorder="1" applyAlignment="1">
      <alignment horizontal="center"/>
    </xf>
    <xf numFmtId="168" fontId="6" fillId="0" borderId="9" xfId="2" applyNumberFormat="1" applyFont="1" applyFill="1" applyBorder="1" applyAlignment="1" applyProtection="1">
      <alignment horizontal="right" wrapText="1"/>
      <protection locked="0"/>
    </xf>
    <xf numFmtId="168" fontId="6" fillId="0" borderId="10" xfId="2" applyNumberFormat="1" applyFont="1" applyFill="1" applyBorder="1" applyAlignment="1" applyProtection="1">
      <alignment horizontal="right" wrapText="1"/>
      <protection locked="0"/>
    </xf>
    <xf numFmtId="0" fontId="0" fillId="0" borderId="12" xfId="0" applyBorder="1" applyAlignment="1" applyProtection="1">
      <alignment horizontal="left"/>
      <protection locked="0"/>
    </xf>
    <xf numFmtId="170" fontId="0" fillId="0" borderId="12" xfId="0" applyNumberFormat="1" applyBorder="1" applyAlignment="1" applyProtection="1">
      <alignment horizontal="left"/>
      <protection locked="0"/>
    </xf>
    <xf numFmtId="0" fontId="4" fillId="0" borderId="12" xfId="4" applyFill="1" applyBorder="1" applyAlignment="1" applyProtection="1">
      <alignment horizontal="left"/>
      <protection locked="0"/>
    </xf>
    <xf numFmtId="0" fontId="0" fillId="0" borderId="1" xfId="0" applyBorder="1" applyAlignment="1" applyProtection="1">
      <alignment vertical="top"/>
      <protection locked="0"/>
    </xf>
    <xf numFmtId="0" fontId="0" fillId="0" borderId="2" xfId="0" applyBorder="1" applyAlignment="1" applyProtection="1">
      <alignment vertical="top"/>
      <protection locked="0"/>
    </xf>
    <xf numFmtId="0" fontId="0" fillId="0" borderId="3" xfId="0" applyBorder="1" applyAlignment="1" applyProtection="1">
      <alignment vertical="top"/>
      <protection locked="0"/>
    </xf>
    <xf numFmtId="0" fontId="0" fillId="0" borderId="4" xfId="0" applyBorder="1" applyAlignment="1" applyProtection="1">
      <alignment vertical="top"/>
      <protection locked="0"/>
    </xf>
    <xf numFmtId="0" fontId="0" fillId="0" borderId="0" xfId="0" applyAlignment="1" applyProtection="1">
      <alignment vertical="top"/>
      <protection locked="0"/>
    </xf>
    <xf numFmtId="0" fontId="0" fillId="0" borderId="5" xfId="0" applyBorder="1" applyAlignment="1" applyProtection="1">
      <alignment vertical="top"/>
      <protection locked="0"/>
    </xf>
    <xf numFmtId="0" fontId="0" fillId="0" borderId="6" xfId="0" applyBorder="1" applyAlignment="1" applyProtection="1">
      <alignment vertical="top"/>
      <protection locked="0"/>
    </xf>
    <xf numFmtId="0" fontId="0" fillId="0" borderId="7" xfId="0" applyBorder="1" applyAlignment="1" applyProtection="1">
      <alignment vertical="top"/>
      <protection locked="0"/>
    </xf>
    <xf numFmtId="0" fontId="0" fillId="0" borderId="8" xfId="0" applyBorder="1" applyAlignment="1" applyProtection="1">
      <alignment vertical="top"/>
      <protection locked="0"/>
    </xf>
    <xf numFmtId="0" fontId="0" fillId="0" borderId="4" xfId="0" applyBorder="1" applyAlignment="1" applyProtection="1">
      <alignment vertical="top" wrapText="1"/>
      <protection locked="0"/>
    </xf>
    <xf numFmtId="49" fontId="0" fillId="0" borderId="17" xfId="0" applyNumberFormat="1" applyBorder="1" applyAlignment="1" applyProtection="1">
      <alignment vertical="top"/>
      <protection locked="0"/>
    </xf>
    <xf numFmtId="49" fontId="0" fillId="0" borderId="0" xfId="0" applyNumberFormat="1" applyAlignment="1" applyProtection="1">
      <alignment vertical="top"/>
      <protection locked="0"/>
    </xf>
    <xf numFmtId="49" fontId="0" fillId="0" borderId="18" xfId="0" applyNumberFormat="1" applyBorder="1" applyAlignment="1" applyProtection="1">
      <alignment vertical="top"/>
      <protection locked="0"/>
    </xf>
    <xf numFmtId="49" fontId="0" fillId="0" borderId="19" xfId="0" applyNumberFormat="1" applyBorder="1" applyAlignment="1" applyProtection="1">
      <alignment vertical="top"/>
      <protection locked="0"/>
    </xf>
    <xf numFmtId="49" fontId="0" fillId="0" borderId="20" xfId="0" applyNumberFormat="1" applyBorder="1" applyAlignment="1" applyProtection="1">
      <alignment vertical="top"/>
      <protection locked="0"/>
    </xf>
    <xf numFmtId="49" fontId="0" fillId="0" borderId="21" xfId="0" applyNumberFormat="1" applyBorder="1" applyAlignment="1" applyProtection="1">
      <alignment vertical="top"/>
      <protection locked="0"/>
    </xf>
    <xf numFmtId="49" fontId="0" fillId="0" borderId="14" xfId="0" applyNumberFormat="1" applyBorder="1" applyAlignment="1" applyProtection="1">
      <alignment horizontal="centerContinuous" vertical="top" wrapText="1"/>
      <protection locked="0"/>
    </xf>
    <xf numFmtId="49" fontId="0" fillId="0" borderId="15" xfId="0" applyNumberFormat="1" applyBorder="1" applyAlignment="1" applyProtection="1">
      <alignment horizontal="centerContinuous" vertical="top" wrapText="1"/>
      <protection locked="0"/>
    </xf>
    <xf numFmtId="49" fontId="0" fillId="0" borderId="16" xfId="0" applyNumberFormat="1" applyBorder="1" applyAlignment="1" applyProtection="1">
      <alignment horizontal="centerContinuous" vertical="top" wrapText="1"/>
      <protection locked="0"/>
    </xf>
    <xf numFmtId="0" fontId="2" fillId="0" borderId="14" xfId="0" applyFont="1" applyBorder="1" applyAlignment="1">
      <alignment vertical="top" wrapText="1"/>
    </xf>
    <xf numFmtId="49" fontId="3" fillId="0" borderId="17" xfId="0" applyNumberFormat="1" applyFont="1" applyBorder="1" applyAlignment="1" applyProtection="1">
      <alignment vertical="top" wrapText="1"/>
      <protection locked="0"/>
    </xf>
    <xf numFmtId="49" fontId="3" fillId="0" borderId="0" xfId="0" applyNumberFormat="1" applyFont="1" applyAlignment="1" applyProtection="1">
      <alignment vertical="top" wrapText="1"/>
      <protection locked="0"/>
    </xf>
    <xf numFmtId="49" fontId="3" fillId="0" borderId="18" xfId="0" applyNumberFormat="1" applyFont="1" applyBorder="1" applyAlignment="1" applyProtection="1">
      <alignment vertical="top" wrapText="1"/>
      <protection locked="0"/>
    </xf>
    <xf numFmtId="49" fontId="3" fillId="0" borderId="19" xfId="0" applyNumberFormat="1" applyFont="1" applyBorder="1" applyAlignment="1" applyProtection="1">
      <alignment vertical="top" wrapText="1"/>
      <protection locked="0"/>
    </xf>
    <xf numFmtId="49" fontId="3" fillId="0" borderId="20" xfId="0" applyNumberFormat="1" applyFont="1" applyBorder="1" applyAlignment="1" applyProtection="1">
      <alignment vertical="top" wrapText="1"/>
      <protection locked="0"/>
    </xf>
    <xf numFmtId="49" fontId="3" fillId="0" borderId="21" xfId="0" applyNumberFormat="1" applyFont="1" applyBorder="1" applyAlignment="1" applyProtection="1">
      <alignment vertical="top" wrapText="1"/>
      <protection locked="0"/>
    </xf>
    <xf numFmtId="49" fontId="3" fillId="0" borderId="14" xfId="0" applyNumberFormat="1" applyFont="1" applyBorder="1" applyAlignment="1" applyProtection="1">
      <alignment horizontal="centerContinuous" vertical="top" wrapText="1"/>
      <protection locked="0"/>
    </xf>
    <xf numFmtId="49" fontId="3" fillId="0" borderId="15" xfId="0" applyNumberFormat="1" applyFont="1" applyBorder="1" applyAlignment="1" applyProtection="1">
      <alignment horizontal="centerContinuous" vertical="top" wrapText="1"/>
      <protection locked="0"/>
    </xf>
    <xf numFmtId="49" fontId="3" fillId="0" borderId="16" xfId="0" applyNumberFormat="1" applyFont="1" applyBorder="1" applyAlignment="1" applyProtection="1">
      <alignment horizontal="centerContinuous" vertical="top" wrapText="1"/>
      <protection locked="0"/>
    </xf>
    <xf numFmtId="0" fontId="2" fillId="0" borderId="17" xfId="0" applyFont="1" applyBorder="1" applyAlignment="1">
      <alignment vertical="top" wrapText="1"/>
    </xf>
  </cellXfs>
  <cellStyles count="5">
    <cellStyle name="Comma" xfId="1" builtinId="3"/>
    <cellStyle name="Currency" xfId="2" builtinId="4"/>
    <cellStyle name="Hyperlink" xfId="4" builtinId="8"/>
    <cellStyle name="Normal" xfId="0" builtinId="0"/>
    <cellStyle name="Percent" xfId="3" builtinId="5"/>
  </cellStyles>
  <dxfs count="11">
    <dxf>
      <fill>
        <patternFill>
          <bgColor rgb="FFCCFFFF"/>
        </patternFill>
      </fill>
    </dxf>
    <dxf>
      <fill>
        <patternFill>
          <bgColor rgb="FFCCFFFF"/>
        </patternFill>
      </fill>
    </dxf>
    <dxf>
      <fill>
        <patternFill patternType="none">
          <bgColor auto="1"/>
        </patternFill>
      </fill>
    </dxf>
    <dxf>
      <fill>
        <patternFill>
          <bgColor rgb="FFCCFFFF"/>
        </patternFill>
      </fill>
    </dxf>
    <dxf>
      <font>
        <b val="0"/>
        <i val="0"/>
      </font>
      <numFmt numFmtId="0" formatCode="General"/>
      <fill>
        <patternFill patternType="none">
          <bgColor auto="1"/>
        </patternFill>
      </fill>
      <border>
        <left/>
        <right/>
        <top/>
        <bottom/>
        <vertical/>
        <horizontal/>
      </border>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s>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9.jpg"/><Relationship Id="rId2" Type="http://schemas.openxmlformats.org/officeDocument/2006/relationships/image" Target="../media/image8.jpeg"/><Relationship Id="rId1" Type="http://schemas.openxmlformats.org/officeDocument/2006/relationships/image" Target="../media/image7.jpeg"/><Relationship Id="rId6" Type="http://schemas.openxmlformats.org/officeDocument/2006/relationships/image" Target="../media/image12.jpeg"/><Relationship Id="rId5" Type="http://schemas.openxmlformats.org/officeDocument/2006/relationships/image" Target="../media/image11.jpeg"/><Relationship Id="rId4" Type="http://schemas.openxmlformats.org/officeDocument/2006/relationships/image" Target="../media/image10.jpeg"/></Relationships>
</file>

<file path=xl/drawings/_rels/drawing3.xml.rels><?xml version="1.0" encoding="UTF-8" standalone="yes"?>
<Relationships xmlns="http://schemas.openxmlformats.org/package/2006/relationships"><Relationship Id="rId3" Type="http://schemas.openxmlformats.org/officeDocument/2006/relationships/image" Target="../media/image15.jpeg"/><Relationship Id="rId2" Type="http://schemas.openxmlformats.org/officeDocument/2006/relationships/image" Target="../media/image14.jpeg"/><Relationship Id="rId1" Type="http://schemas.openxmlformats.org/officeDocument/2006/relationships/image" Target="../media/image13.jpeg"/><Relationship Id="rId6" Type="http://schemas.openxmlformats.org/officeDocument/2006/relationships/image" Target="../media/image18.jpeg"/><Relationship Id="rId5" Type="http://schemas.openxmlformats.org/officeDocument/2006/relationships/image" Target="../media/image17.jpeg"/><Relationship Id="rId4" Type="http://schemas.openxmlformats.org/officeDocument/2006/relationships/image" Target="../media/image16.jpeg"/></Relationships>
</file>

<file path=xl/drawings/_rels/drawing4.xml.rels><?xml version="1.0" encoding="UTF-8" standalone="yes"?>
<Relationships xmlns="http://schemas.openxmlformats.org/package/2006/relationships"><Relationship Id="rId3" Type="http://schemas.openxmlformats.org/officeDocument/2006/relationships/image" Target="../media/image21.png"/><Relationship Id="rId2" Type="http://schemas.openxmlformats.org/officeDocument/2006/relationships/image" Target="../media/image20.png"/><Relationship Id="rId1" Type="http://schemas.openxmlformats.org/officeDocument/2006/relationships/image" Target="../media/image19.png"/><Relationship Id="rId6" Type="http://schemas.openxmlformats.org/officeDocument/2006/relationships/image" Target="../media/image24.png"/><Relationship Id="rId5" Type="http://schemas.openxmlformats.org/officeDocument/2006/relationships/image" Target="../media/image23.png"/><Relationship Id="rId4"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xdr:from>
      <xdr:col>2</xdr:col>
      <xdr:colOff>143386</xdr:colOff>
      <xdr:row>4</xdr:row>
      <xdr:rowOff>85725</xdr:rowOff>
    </xdr:from>
    <xdr:to>
      <xdr:col>5</xdr:col>
      <xdr:colOff>474872</xdr:colOff>
      <xdr:row>19</xdr:row>
      <xdr:rowOff>10182</xdr:rowOff>
    </xdr:to>
    <xdr:pic>
      <xdr:nvPicPr>
        <xdr:cNvPr id="2" name="Picture 1" descr="Hallway">
          <a:extLst>
            <a:ext uri="{FF2B5EF4-FFF2-40B4-BE49-F238E27FC236}">
              <a16:creationId xmlns:a16="http://schemas.microsoft.com/office/drawing/2014/main" id="{73F7A33F-4290-4851-95D3-DC8F0F1CBF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62586" y="895350"/>
          <a:ext cx="2160286" cy="2639082"/>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9</xdr:col>
      <xdr:colOff>581025</xdr:colOff>
      <xdr:row>5</xdr:row>
      <xdr:rowOff>75006</xdr:rowOff>
    </xdr:from>
    <xdr:to>
      <xdr:col>16</xdr:col>
      <xdr:colOff>418234</xdr:colOff>
      <xdr:row>19</xdr:row>
      <xdr:rowOff>11376</xdr:rowOff>
    </xdr:to>
    <xdr:pic>
      <xdr:nvPicPr>
        <xdr:cNvPr id="3" name="Picture 2" descr="Aerial">
          <a:extLst>
            <a:ext uri="{FF2B5EF4-FFF2-40B4-BE49-F238E27FC236}">
              <a16:creationId xmlns:a16="http://schemas.microsoft.com/office/drawing/2014/main" id="{D1DF9F41-B91B-49C6-9239-9552A127E22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6067425" y="1065606"/>
          <a:ext cx="4104409" cy="2470020"/>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0</xdr:col>
      <xdr:colOff>514350</xdr:colOff>
      <xdr:row>25</xdr:row>
      <xdr:rowOff>103805</xdr:rowOff>
    </xdr:from>
    <xdr:to>
      <xdr:col>7</xdr:col>
      <xdr:colOff>354734</xdr:colOff>
      <xdr:row>39</xdr:row>
      <xdr:rowOff>46077</xdr:rowOff>
    </xdr:to>
    <xdr:pic>
      <xdr:nvPicPr>
        <xdr:cNvPr id="4" name="Picture 3" descr="Aerial ">
          <a:extLst>
            <a:ext uri="{FF2B5EF4-FFF2-40B4-BE49-F238E27FC236}">
              <a16:creationId xmlns:a16="http://schemas.microsoft.com/office/drawing/2014/main" id="{06BCD4AC-D363-4249-9999-5EE14902310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514350" y="4866305"/>
          <a:ext cx="4107584" cy="2609272"/>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9</xdr:col>
      <xdr:colOff>558800</xdr:colOff>
      <xdr:row>25</xdr:row>
      <xdr:rowOff>103805</xdr:rowOff>
    </xdr:from>
    <xdr:to>
      <xdr:col>16</xdr:col>
      <xdr:colOff>399184</xdr:colOff>
      <xdr:row>39</xdr:row>
      <xdr:rowOff>46077</xdr:rowOff>
    </xdr:to>
    <xdr:pic>
      <xdr:nvPicPr>
        <xdr:cNvPr id="5" name="Picture 4" descr="Aerial ">
          <a:extLst>
            <a:ext uri="{FF2B5EF4-FFF2-40B4-BE49-F238E27FC236}">
              <a16:creationId xmlns:a16="http://schemas.microsoft.com/office/drawing/2014/main" id="{3629D5BB-E158-4697-AC7E-A8AFFF2154C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6045200" y="4866305"/>
          <a:ext cx="4107584" cy="2609272"/>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0</xdr:col>
      <xdr:colOff>514350</xdr:colOff>
      <xdr:row>46</xdr:row>
      <xdr:rowOff>103805</xdr:rowOff>
    </xdr:from>
    <xdr:to>
      <xdr:col>7</xdr:col>
      <xdr:colOff>354734</xdr:colOff>
      <xdr:row>60</xdr:row>
      <xdr:rowOff>46077</xdr:rowOff>
    </xdr:to>
    <xdr:pic>
      <xdr:nvPicPr>
        <xdr:cNvPr id="6" name="Picture 5" descr="Aerial ">
          <a:extLst>
            <a:ext uri="{FF2B5EF4-FFF2-40B4-BE49-F238E27FC236}">
              <a16:creationId xmlns:a16="http://schemas.microsoft.com/office/drawing/2014/main" id="{CC01E7CB-D88E-410F-8FC6-10A62C37163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514350" y="8866805"/>
          <a:ext cx="4107584" cy="2609272"/>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11</xdr:col>
      <xdr:colOff>311661</xdr:colOff>
      <xdr:row>46</xdr:row>
      <xdr:rowOff>19050</xdr:rowOff>
    </xdr:from>
    <xdr:to>
      <xdr:col>15</xdr:col>
      <xdr:colOff>36722</xdr:colOff>
      <xdr:row>60</xdr:row>
      <xdr:rowOff>121307</xdr:rowOff>
    </xdr:to>
    <xdr:pic>
      <xdr:nvPicPr>
        <xdr:cNvPr id="7" name="Picture 6" descr="Stairs">
          <a:extLst>
            <a:ext uri="{FF2B5EF4-FFF2-40B4-BE49-F238E27FC236}">
              <a16:creationId xmlns:a16="http://schemas.microsoft.com/office/drawing/2014/main" id="{6FB8921F-D4AE-494E-84C7-95BB6485FC7F}"/>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7017261" y="8782050"/>
          <a:ext cx="2163461" cy="2769257"/>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wsDr>
</file>

<file path=xl/drawings/drawing2.xml><?xml version="1.0" encoding="utf-8"?>
<xdr:wsDr xmlns:xdr="http://schemas.openxmlformats.org/drawingml/2006/spreadsheetDrawing" xmlns:a="http://schemas.openxmlformats.org/drawingml/2006/main">
  <xdr:twoCellAnchor>
    <xdr:from>
      <xdr:col>2</xdr:col>
      <xdr:colOff>320675</xdr:colOff>
      <xdr:row>5</xdr:row>
      <xdr:rowOff>111125</xdr:rowOff>
    </xdr:from>
    <xdr:to>
      <xdr:col>8</xdr:col>
      <xdr:colOff>351184</xdr:colOff>
      <xdr:row>20</xdr:row>
      <xdr:rowOff>26057</xdr:rowOff>
    </xdr:to>
    <xdr:pic>
      <xdr:nvPicPr>
        <xdr:cNvPr id="14" name="Picture 13" descr="Construction Summer 2025">
          <a:extLst>
            <a:ext uri="{FF2B5EF4-FFF2-40B4-BE49-F238E27FC236}">
              <a16:creationId xmlns:a16="http://schemas.microsoft.com/office/drawing/2014/main" id="{72D165D0-C5B9-46DC-AAA4-6F05573387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539875" y="1101725"/>
          <a:ext cx="3688109" cy="2629557"/>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10</xdr:col>
      <xdr:colOff>333375</xdr:colOff>
      <xdr:row>5</xdr:row>
      <xdr:rowOff>133350</xdr:rowOff>
    </xdr:from>
    <xdr:to>
      <xdr:col>16</xdr:col>
      <xdr:colOff>363884</xdr:colOff>
      <xdr:row>20</xdr:row>
      <xdr:rowOff>48282</xdr:rowOff>
    </xdr:to>
    <xdr:pic>
      <xdr:nvPicPr>
        <xdr:cNvPr id="15" name="Picture 14" descr="Construction Summer 2025">
          <a:extLst>
            <a:ext uri="{FF2B5EF4-FFF2-40B4-BE49-F238E27FC236}">
              <a16:creationId xmlns:a16="http://schemas.microsoft.com/office/drawing/2014/main" id="{47D75DE9-0AB6-486D-8158-46D1AD75F2B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6429375" y="1123950"/>
          <a:ext cx="3688109" cy="2629557"/>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2</xdr:col>
      <xdr:colOff>285750</xdr:colOff>
      <xdr:row>26</xdr:row>
      <xdr:rowOff>92075</xdr:rowOff>
    </xdr:from>
    <xdr:to>
      <xdr:col>8</xdr:col>
      <xdr:colOff>316259</xdr:colOff>
      <xdr:row>41</xdr:row>
      <xdr:rowOff>7007</xdr:rowOff>
    </xdr:to>
    <xdr:pic>
      <xdr:nvPicPr>
        <xdr:cNvPr id="16" name="Picture 15" descr="Construction Summer 2025">
          <a:extLst>
            <a:ext uri="{FF2B5EF4-FFF2-40B4-BE49-F238E27FC236}">
              <a16:creationId xmlns:a16="http://schemas.microsoft.com/office/drawing/2014/main" id="{3A17FF6B-3927-4DCF-A8F7-64CDCB540D0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1504950" y="4883150"/>
          <a:ext cx="3688109" cy="2629557"/>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10</xdr:col>
      <xdr:colOff>282575</xdr:colOff>
      <xdr:row>26</xdr:row>
      <xdr:rowOff>114300</xdr:rowOff>
    </xdr:from>
    <xdr:to>
      <xdr:col>16</xdr:col>
      <xdr:colOff>316259</xdr:colOff>
      <xdr:row>41</xdr:row>
      <xdr:rowOff>16532</xdr:rowOff>
    </xdr:to>
    <xdr:pic>
      <xdr:nvPicPr>
        <xdr:cNvPr id="17" name="Picture 16" descr="Construction Summer 2025">
          <a:extLst>
            <a:ext uri="{FF2B5EF4-FFF2-40B4-BE49-F238E27FC236}">
              <a16:creationId xmlns:a16="http://schemas.microsoft.com/office/drawing/2014/main" id="{866DECA4-D328-4ED7-934F-E17D95A0A89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6378575" y="4905375"/>
          <a:ext cx="3691284" cy="2616857"/>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2</xdr:col>
      <xdr:colOff>225425</xdr:colOff>
      <xdr:row>47</xdr:row>
      <xdr:rowOff>82550</xdr:rowOff>
    </xdr:from>
    <xdr:to>
      <xdr:col>8</xdr:col>
      <xdr:colOff>255934</xdr:colOff>
      <xdr:row>62</xdr:row>
      <xdr:rowOff>10182</xdr:rowOff>
    </xdr:to>
    <xdr:pic>
      <xdr:nvPicPr>
        <xdr:cNvPr id="18" name="Picture 17" descr="Construction Summer 2025">
          <a:extLst>
            <a:ext uri="{FF2B5EF4-FFF2-40B4-BE49-F238E27FC236}">
              <a16:creationId xmlns:a16="http://schemas.microsoft.com/office/drawing/2014/main" id="{199B4B2D-46DA-4F3B-B844-227437936DC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1444625" y="8674100"/>
          <a:ext cx="3688109" cy="2642257"/>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10</xdr:col>
      <xdr:colOff>276225</xdr:colOff>
      <xdr:row>47</xdr:row>
      <xdr:rowOff>76200</xdr:rowOff>
    </xdr:from>
    <xdr:to>
      <xdr:col>16</xdr:col>
      <xdr:colOff>306734</xdr:colOff>
      <xdr:row>62</xdr:row>
      <xdr:rowOff>657</xdr:rowOff>
    </xdr:to>
    <xdr:pic>
      <xdr:nvPicPr>
        <xdr:cNvPr id="19" name="Picture 18" descr="Construction Summer 2025">
          <a:extLst>
            <a:ext uri="{FF2B5EF4-FFF2-40B4-BE49-F238E27FC236}">
              <a16:creationId xmlns:a16="http://schemas.microsoft.com/office/drawing/2014/main" id="{5BCEE6A7-86D3-4111-98B2-96FB8A2E4642}"/>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6372225" y="8667750"/>
          <a:ext cx="3688109" cy="2639082"/>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wsDr>
</file>

<file path=xl/drawings/drawing3.xml><?xml version="1.0" encoding="utf-8"?>
<xdr:wsDr xmlns:xdr="http://schemas.openxmlformats.org/drawingml/2006/spreadsheetDrawing" xmlns:a="http://schemas.openxmlformats.org/drawingml/2006/main">
  <xdr:twoCellAnchor>
    <xdr:from>
      <xdr:col>1</xdr:col>
      <xdr:colOff>590550</xdr:colOff>
      <xdr:row>5</xdr:row>
      <xdr:rowOff>95250</xdr:rowOff>
    </xdr:from>
    <xdr:to>
      <xdr:col>8</xdr:col>
      <xdr:colOff>371475</xdr:colOff>
      <xdr:row>20</xdr:row>
      <xdr:rowOff>7007</xdr:rowOff>
    </xdr:to>
    <xdr:pic>
      <xdr:nvPicPr>
        <xdr:cNvPr id="12" name="Picture 11" descr="construction Fall 2025">
          <a:extLst>
            <a:ext uri="{FF2B5EF4-FFF2-40B4-BE49-F238E27FC236}">
              <a16:creationId xmlns:a16="http://schemas.microsoft.com/office/drawing/2014/main" id="{C19552DD-895E-4501-91CA-996F7307F9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00150" y="1085850"/>
          <a:ext cx="4048125" cy="2626382"/>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11</xdr:col>
      <xdr:colOff>28574</xdr:colOff>
      <xdr:row>5</xdr:row>
      <xdr:rowOff>66676</xdr:rowOff>
    </xdr:from>
    <xdr:to>
      <xdr:col>14</xdr:col>
      <xdr:colOff>314325</xdr:colOff>
      <xdr:row>20</xdr:row>
      <xdr:rowOff>11281</xdr:rowOff>
    </xdr:to>
    <xdr:pic>
      <xdr:nvPicPr>
        <xdr:cNvPr id="13" name="Picture 12" descr="Construction Fall 2025">
          <a:extLst>
            <a:ext uri="{FF2B5EF4-FFF2-40B4-BE49-F238E27FC236}">
              <a16:creationId xmlns:a16="http://schemas.microsoft.com/office/drawing/2014/main" id="{980A9764-737D-41A8-AFE9-28A47CD9D86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6734174" y="1057276"/>
          <a:ext cx="2114551" cy="2659230"/>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xdr:col>
      <xdr:colOff>600075</xdr:colOff>
      <xdr:row>26</xdr:row>
      <xdr:rowOff>73025</xdr:rowOff>
    </xdr:from>
    <xdr:to>
      <xdr:col>8</xdr:col>
      <xdr:colOff>20984</xdr:colOff>
      <xdr:row>40</xdr:row>
      <xdr:rowOff>168932</xdr:rowOff>
    </xdr:to>
    <xdr:pic>
      <xdr:nvPicPr>
        <xdr:cNvPr id="14" name="Picture 13" descr="Construction Fall 2025">
          <a:extLst>
            <a:ext uri="{FF2B5EF4-FFF2-40B4-BE49-F238E27FC236}">
              <a16:creationId xmlns:a16="http://schemas.microsoft.com/office/drawing/2014/main" id="{A5179431-10A6-4979-A66D-F5F1F86FAA8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1209675" y="4864100"/>
          <a:ext cx="3688109" cy="2629557"/>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10</xdr:col>
      <xdr:colOff>301625</xdr:colOff>
      <xdr:row>26</xdr:row>
      <xdr:rowOff>158750</xdr:rowOff>
    </xdr:from>
    <xdr:to>
      <xdr:col>16</xdr:col>
      <xdr:colOff>332134</xdr:colOff>
      <xdr:row>41</xdr:row>
      <xdr:rowOff>67332</xdr:rowOff>
    </xdr:to>
    <xdr:pic>
      <xdr:nvPicPr>
        <xdr:cNvPr id="15" name="Picture 14" descr="Construction Fall 2025">
          <a:extLst>
            <a:ext uri="{FF2B5EF4-FFF2-40B4-BE49-F238E27FC236}">
              <a16:creationId xmlns:a16="http://schemas.microsoft.com/office/drawing/2014/main" id="{B890ADFD-33B5-4268-AD4D-9D690A6A76C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6397625" y="4949825"/>
          <a:ext cx="3688109" cy="2623207"/>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10</xdr:col>
      <xdr:colOff>320675</xdr:colOff>
      <xdr:row>47</xdr:row>
      <xdr:rowOff>34925</xdr:rowOff>
    </xdr:from>
    <xdr:to>
      <xdr:col>16</xdr:col>
      <xdr:colOff>351183</xdr:colOff>
      <xdr:row>61</xdr:row>
      <xdr:rowOff>140356</xdr:rowOff>
    </xdr:to>
    <xdr:pic>
      <xdr:nvPicPr>
        <xdr:cNvPr id="16" name="Picture 15" descr="Construction Fall 2025">
          <a:extLst>
            <a:ext uri="{FF2B5EF4-FFF2-40B4-BE49-F238E27FC236}">
              <a16:creationId xmlns:a16="http://schemas.microsoft.com/office/drawing/2014/main" id="{C8F2724C-9EDB-45CC-96D6-6CBD2EA16C3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6416675" y="8626475"/>
          <a:ext cx="3688108" cy="2639081"/>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xdr:col>
      <xdr:colOff>552450</xdr:colOff>
      <xdr:row>47</xdr:row>
      <xdr:rowOff>47625</xdr:rowOff>
    </xdr:from>
    <xdr:to>
      <xdr:col>7</xdr:col>
      <xdr:colOff>579783</xdr:colOff>
      <xdr:row>61</xdr:row>
      <xdr:rowOff>149881</xdr:rowOff>
    </xdr:to>
    <xdr:pic>
      <xdr:nvPicPr>
        <xdr:cNvPr id="17" name="Picture 16" descr="Construction Fall 2025">
          <a:extLst>
            <a:ext uri="{FF2B5EF4-FFF2-40B4-BE49-F238E27FC236}">
              <a16:creationId xmlns:a16="http://schemas.microsoft.com/office/drawing/2014/main" id="{3A04C7E7-BAD6-4AFA-B973-FB8834A1A9D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1162050" y="8639175"/>
          <a:ext cx="3684933" cy="2635906"/>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wsDr>
</file>

<file path=xl/drawings/drawing4.xml><?xml version="1.0" encoding="utf-8"?>
<xdr:wsDr xmlns:xdr="http://schemas.openxmlformats.org/drawingml/2006/spreadsheetDrawing" xmlns:a="http://schemas.openxmlformats.org/drawingml/2006/main">
  <xdr:twoCellAnchor>
    <xdr:from>
      <xdr:col>1</xdr:col>
      <xdr:colOff>577850</xdr:colOff>
      <xdr:row>6</xdr:row>
      <xdr:rowOff>84069</xdr:rowOff>
    </xdr:from>
    <xdr:to>
      <xdr:col>8</xdr:col>
      <xdr:colOff>221384</xdr:colOff>
      <xdr:row>19</xdr:row>
      <xdr:rowOff>151538</xdr:rowOff>
    </xdr:to>
    <xdr:pic>
      <xdr:nvPicPr>
        <xdr:cNvPr id="2" name="Picture 1" descr="Construction Winter 2025">
          <a:extLst>
            <a:ext uri="{FF2B5EF4-FFF2-40B4-BE49-F238E27FC236}">
              <a16:creationId xmlns:a16="http://schemas.microsoft.com/office/drawing/2014/main" id="{56CDFFD1-6B54-419B-AEBC-8C083D42C35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187450" y="1255644"/>
          <a:ext cx="3910734" cy="2420144"/>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xdr:col>
      <xdr:colOff>390525</xdr:colOff>
      <xdr:row>20</xdr:row>
      <xdr:rowOff>110502</xdr:rowOff>
    </xdr:from>
    <xdr:to>
      <xdr:col>8</xdr:col>
      <xdr:colOff>485774</xdr:colOff>
      <xdr:row>21</xdr:row>
      <xdr:rowOff>158127</xdr:rowOff>
    </xdr:to>
    <xdr:sp macro="" textlink="" fLocksText="0">
      <xdr:nvSpPr>
        <xdr:cNvPr id="3" name="TextBox 2">
          <a:extLst>
            <a:ext uri="{FF2B5EF4-FFF2-40B4-BE49-F238E27FC236}">
              <a16:creationId xmlns:a16="http://schemas.microsoft.com/office/drawing/2014/main" id="{8AF56377-1D72-45D0-9448-A3059A9A9449}"/>
            </a:ext>
          </a:extLst>
        </xdr:cNvPr>
        <xdr:cNvSpPr txBox="1"/>
      </xdr:nvSpPr>
      <xdr:spPr>
        <a:xfrm>
          <a:off x="1000125" y="3920502"/>
          <a:ext cx="4362449"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Arial</a:t>
          </a:r>
          <a:r>
            <a:rPr lang="en-US" sz="1100" b="1" baseline="0">
              <a:solidFill>
                <a:schemeClr val="bg1"/>
              </a:solidFill>
            </a:rPr>
            <a:t> View 11/03/2025</a:t>
          </a:r>
        </a:p>
        <a:p>
          <a:pPr algn="ctr"/>
          <a:endParaRPr lang="en-US" sz="1100" b="1">
            <a:solidFill>
              <a:schemeClr val="bg1"/>
            </a:solidFill>
          </a:endParaRPr>
        </a:p>
      </xdr:txBody>
    </xdr:sp>
    <xdr:clientData fLocksWithSheet="0"/>
  </xdr:twoCellAnchor>
  <xdr:twoCellAnchor>
    <xdr:from>
      <xdr:col>10</xdr:col>
      <xdr:colOff>463995</xdr:colOff>
      <xdr:row>6</xdr:row>
      <xdr:rowOff>15875</xdr:rowOff>
    </xdr:from>
    <xdr:to>
      <xdr:col>16</xdr:col>
      <xdr:colOff>335238</xdr:colOff>
      <xdr:row>20</xdr:row>
      <xdr:rowOff>114957</xdr:rowOff>
    </xdr:to>
    <xdr:pic>
      <xdr:nvPicPr>
        <xdr:cNvPr id="4" name="Picture 3" descr="Construction Winter 2025">
          <a:extLst>
            <a:ext uri="{FF2B5EF4-FFF2-40B4-BE49-F238E27FC236}">
              <a16:creationId xmlns:a16="http://schemas.microsoft.com/office/drawing/2014/main" id="{940CA982-C8E2-44FA-9253-13D75E20FFD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6559995" y="1187450"/>
          <a:ext cx="3528843" cy="2632732"/>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10</xdr:col>
      <xdr:colOff>19050</xdr:colOff>
      <xdr:row>20</xdr:row>
      <xdr:rowOff>110502</xdr:rowOff>
    </xdr:from>
    <xdr:to>
      <xdr:col>17</xdr:col>
      <xdr:colOff>114299</xdr:colOff>
      <xdr:row>21</xdr:row>
      <xdr:rowOff>158127</xdr:rowOff>
    </xdr:to>
    <xdr:sp macro="" textlink="" fLocksText="0">
      <xdr:nvSpPr>
        <xdr:cNvPr id="5" name="TextBox 4">
          <a:extLst>
            <a:ext uri="{FF2B5EF4-FFF2-40B4-BE49-F238E27FC236}">
              <a16:creationId xmlns:a16="http://schemas.microsoft.com/office/drawing/2014/main" id="{EAC6F869-E7D3-49CB-9028-1FA02C55EFAE}"/>
            </a:ext>
          </a:extLst>
        </xdr:cNvPr>
        <xdr:cNvSpPr txBox="1"/>
      </xdr:nvSpPr>
      <xdr:spPr>
        <a:xfrm>
          <a:off x="6115050" y="3920502"/>
          <a:ext cx="4362449"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New Concrete slab poured</a:t>
          </a:r>
          <a:endParaRPr lang="en-US" sz="1100" b="1" baseline="0">
            <a:solidFill>
              <a:schemeClr val="bg1"/>
            </a:solidFill>
          </a:endParaRPr>
        </a:p>
        <a:p>
          <a:pPr algn="ctr"/>
          <a:endParaRPr lang="en-US" sz="1100" b="1">
            <a:solidFill>
              <a:schemeClr val="bg1"/>
            </a:solidFill>
          </a:endParaRPr>
        </a:p>
      </xdr:txBody>
    </xdr:sp>
    <xdr:clientData fLocksWithSheet="0"/>
  </xdr:twoCellAnchor>
  <xdr:twoCellAnchor>
    <xdr:from>
      <xdr:col>2</xdr:col>
      <xdr:colOff>188183</xdr:colOff>
      <xdr:row>26</xdr:row>
      <xdr:rowOff>66675</xdr:rowOff>
    </xdr:from>
    <xdr:to>
      <xdr:col>8</xdr:col>
      <xdr:colOff>172901</xdr:colOff>
      <xdr:row>40</xdr:row>
      <xdr:rowOff>159407</xdr:rowOff>
    </xdr:to>
    <xdr:pic>
      <xdr:nvPicPr>
        <xdr:cNvPr id="6" name="Picture 5" descr="Construction Winter 2025">
          <a:extLst>
            <a:ext uri="{FF2B5EF4-FFF2-40B4-BE49-F238E27FC236}">
              <a16:creationId xmlns:a16="http://schemas.microsoft.com/office/drawing/2014/main" id="{FD0C0A5A-48E0-4A6E-8FB2-6FE5180F039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1407383" y="4857750"/>
          <a:ext cx="3642318" cy="2626382"/>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xdr:col>
      <xdr:colOff>381000</xdr:colOff>
      <xdr:row>41</xdr:row>
      <xdr:rowOff>120027</xdr:rowOff>
    </xdr:from>
    <xdr:to>
      <xdr:col>8</xdr:col>
      <xdr:colOff>476249</xdr:colOff>
      <xdr:row>42</xdr:row>
      <xdr:rowOff>167652</xdr:rowOff>
    </xdr:to>
    <xdr:sp macro="" textlink="" fLocksText="0">
      <xdr:nvSpPr>
        <xdr:cNvPr id="7" name="TextBox 6">
          <a:extLst>
            <a:ext uri="{FF2B5EF4-FFF2-40B4-BE49-F238E27FC236}">
              <a16:creationId xmlns:a16="http://schemas.microsoft.com/office/drawing/2014/main" id="{ED863FFD-C510-48F2-9FE2-7B2F6196EC63}"/>
            </a:ext>
          </a:extLst>
        </xdr:cNvPr>
        <xdr:cNvSpPr txBox="1"/>
      </xdr:nvSpPr>
      <xdr:spPr>
        <a:xfrm>
          <a:off x="990600" y="7930527"/>
          <a:ext cx="4362449"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New second floor PT (Post</a:t>
          </a:r>
          <a:r>
            <a:rPr lang="en-US" sz="1100" b="1" baseline="0">
              <a:solidFill>
                <a:schemeClr val="bg1"/>
              </a:solidFill>
            </a:rPr>
            <a:t> Tensioned) Slab</a:t>
          </a:r>
        </a:p>
        <a:p>
          <a:pPr algn="ctr"/>
          <a:endParaRPr lang="en-US" sz="1100" b="1">
            <a:solidFill>
              <a:schemeClr val="bg1"/>
            </a:solidFill>
          </a:endParaRPr>
        </a:p>
      </xdr:txBody>
    </xdr:sp>
    <xdr:clientData fLocksWithSheet="0"/>
  </xdr:twoCellAnchor>
  <xdr:twoCellAnchor>
    <xdr:from>
      <xdr:col>10</xdr:col>
      <xdr:colOff>516730</xdr:colOff>
      <xdr:row>26</xdr:row>
      <xdr:rowOff>53975</xdr:rowOff>
    </xdr:from>
    <xdr:to>
      <xdr:col>16</xdr:col>
      <xdr:colOff>336478</xdr:colOff>
      <xdr:row>40</xdr:row>
      <xdr:rowOff>143532</xdr:rowOff>
    </xdr:to>
    <xdr:pic>
      <xdr:nvPicPr>
        <xdr:cNvPr id="8" name="Picture 7" descr="Construction Winter 2025">
          <a:extLst>
            <a:ext uri="{FF2B5EF4-FFF2-40B4-BE49-F238E27FC236}">
              <a16:creationId xmlns:a16="http://schemas.microsoft.com/office/drawing/2014/main" id="{F72BE8C6-8B4B-447E-B001-53F4D7B13DF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a:xfrm>
          <a:off x="6612730" y="4845050"/>
          <a:ext cx="3477348" cy="2623207"/>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10</xdr:col>
      <xdr:colOff>66675</xdr:colOff>
      <xdr:row>41</xdr:row>
      <xdr:rowOff>129552</xdr:rowOff>
    </xdr:from>
    <xdr:to>
      <xdr:col>17</xdr:col>
      <xdr:colOff>161924</xdr:colOff>
      <xdr:row>42</xdr:row>
      <xdr:rowOff>177177</xdr:rowOff>
    </xdr:to>
    <xdr:sp macro="" textlink="" fLocksText="0">
      <xdr:nvSpPr>
        <xdr:cNvPr id="9" name="TextBox 8">
          <a:extLst>
            <a:ext uri="{FF2B5EF4-FFF2-40B4-BE49-F238E27FC236}">
              <a16:creationId xmlns:a16="http://schemas.microsoft.com/office/drawing/2014/main" id="{912C2B37-9606-4107-BF0C-C493402DB6BB}"/>
            </a:ext>
          </a:extLst>
        </xdr:cNvPr>
        <xdr:cNvSpPr txBox="1"/>
      </xdr:nvSpPr>
      <xdr:spPr>
        <a:xfrm>
          <a:off x="6162675" y="7940052"/>
          <a:ext cx="4362449"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Interior of second floor</a:t>
          </a:r>
          <a:r>
            <a:rPr lang="en-US" sz="1100" b="1" baseline="0">
              <a:solidFill>
                <a:schemeClr val="bg1"/>
              </a:solidFill>
            </a:rPr>
            <a:t> with roof slab supports</a:t>
          </a:r>
        </a:p>
        <a:p>
          <a:pPr algn="ctr"/>
          <a:endParaRPr lang="en-US" sz="1100" b="1">
            <a:solidFill>
              <a:schemeClr val="bg1"/>
            </a:solidFill>
          </a:endParaRPr>
        </a:p>
      </xdr:txBody>
    </xdr:sp>
    <xdr:clientData fLocksWithSheet="0"/>
  </xdr:twoCellAnchor>
  <xdr:twoCellAnchor>
    <xdr:from>
      <xdr:col>2</xdr:col>
      <xdr:colOff>169693</xdr:colOff>
      <xdr:row>46</xdr:row>
      <xdr:rowOff>142875</xdr:rowOff>
    </xdr:from>
    <xdr:to>
      <xdr:col>8</xdr:col>
      <xdr:colOff>890</xdr:colOff>
      <xdr:row>61</xdr:row>
      <xdr:rowOff>67332</xdr:rowOff>
    </xdr:to>
    <xdr:pic>
      <xdr:nvPicPr>
        <xdr:cNvPr id="10" name="Picture 9" descr="Construction Winter 2025">
          <a:extLst>
            <a:ext uri="{FF2B5EF4-FFF2-40B4-BE49-F238E27FC236}">
              <a16:creationId xmlns:a16="http://schemas.microsoft.com/office/drawing/2014/main" id="{7B3993E5-6B15-419B-BE71-B16FFB47F89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xdr:blipFill>
      <xdr:spPr>
        <a:xfrm>
          <a:off x="1388893" y="8553450"/>
          <a:ext cx="3488797" cy="2639082"/>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xdr:col>
      <xdr:colOff>361950</xdr:colOff>
      <xdr:row>62</xdr:row>
      <xdr:rowOff>19050</xdr:rowOff>
    </xdr:from>
    <xdr:to>
      <xdr:col>8</xdr:col>
      <xdr:colOff>257175</xdr:colOff>
      <xdr:row>63</xdr:row>
      <xdr:rowOff>133350</xdr:rowOff>
    </xdr:to>
    <xdr:sp macro="" textlink="" fLocksText="0">
      <xdr:nvSpPr>
        <xdr:cNvPr id="11" name="TextBox 10">
          <a:extLst>
            <a:ext uri="{FF2B5EF4-FFF2-40B4-BE49-F238E27FC236}">
              <a16:creationId xmlns:a16="http://schemas.microsoft.com/office/drawing/2014/main" id="{DFB4938A-E707-4809-A7C7-A583C9A8A275}"/>
            </a:ext>
          </a:extLst>
        </xdr:cNvPr>
        <xdr:cNvSpPr txBox="1"/>
      </xdr:nvSpPr>
      <xdr:spPr>
        <a:xfrm>
          <a:off x="971550" y="11325225"/>
          <a:ext cx="4162425" cy="29527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Exterior Framing being installed</a:t>
          </a:r>
          <a:endParaRPr lang="en-US" sz="1100" b="1" baseline="0">
            <a:solidFill>
              <a:schemeClr val="bg1"/>
            </a:solidFill>
          </a:endParaRPr>
        </a:p>
        <a:p>
          <a:pPr algn="ctr"/>
          <a:endParaRPr lang="en-US" sz="1100" b="1">
            <a:solidFill>
              <a:schemeClr val="bg1"/>
            </a:solidFill>
          </a:endParaRPr>
        </a:p>
      </xdr:txBody>
    </xdr:sp>
    <xdr:clientData fLocksWithSheet="0"/>
  </xdr:twoCellAnchor>
  <xdr:twoCellAnchor>
    <xdr:from>
      <xdr:col>10</xdr:col>
      <xdr:colOff>483053</xdr:colOff>
      <xdr:row>47</xdr:row>
      <xdr:rowOff>38100</xdr:rowOff>
    </xdr:from>
    <xdr:to>
      <xdr:col>16</xdr:col>
      <xdr:colOff>392380</xdr:colOff>
      <xdr:row>61</xdr:row>
      <xdr:rowOff>140357</xdr:rowOff>
    </xdr:to>
    <xdr:pic>
      <xdr:nvPicPr>
        <xdr:cNvPr id="12" name="Picture 11" descr="Construction Winter 2025">
          <a:extLst>
            <a:ext uri="{FF2B5EF4-FFF2-40B4-BE49-F238E27FC236}">
              <a16:creationId xmlns:a16="http://schemas.microsoft.com/office/drawing/2014/main" id="{28550A5A-6E55-46D6-8BC3-E27E0C761DB3}"/>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xdr:blipFill>
      <xdr:spPr>
        <a:xfrm>
          <a:off x="6579053" y="8629650"/>
          <a:ext cx="3566927" cy="2635907"/>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10</xdr:col>
      <xdr:colOff>66675</xdr:colOff>
      <xdr:row>62</xdr:row>
      <xdr:rowOff>43827</xdr:rowOff>
    </xdr:from>
    <xdr:to>
      <xdr:col>17</xdr:col>
      <xdr:colOff>161924</xdr:colOff>
      <xdr:row>63</xdr:row>
      <xdr:rowOff>91452</xdr:rowOff>
    </xdr:to>
    <xdr:sp macro="" textlink="" fLocksText="0">
      <xdr:nvSpPr>
        <xdr:cNvPr id="13" name="TextBox 12">
          <a:extLst>
            <a:ext uri="{FF2B5EF4-FFF2-40B4-BE49-F238E27FC236}">
              <a16:creationId xmlns:a16="http://schemas.microsoft.com/office/drawing/2014/main" id="{4CC2154A-AB34-477A-B350-F92C53535D94}"/>
            </a:ext>
          </a:extLst>
        </xdr:cNvPr>
        <xdr:cNvSpPr txBox="1"/>
      </xdr:nvSpPr>
      <xdr:spPr>
        <a:xfrm>
          <a:off x="6162675" y="11854827"/>
          <a:ext cx="4362449"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First</a:t>
          </a:r>
          <a:r>
            <a:rPr lang="en-US" sz="1100" b="1" baseline="0">
              <a:solidFill>
                <a:schemeClr val="bg1"/>
              </a:solidFill>
            </a:rPr>
            <a:t> Floor interior framing and ductwork being installed</a:t>
          </a:r>
        </a:p>
        <a:p>
          <a:pPr algn="ctr"/>
          <a:endParaRPr lang="en-US" sz="1100" b="1">
            <a:solidFill>
              <a:schemeClr val="bg1"/>
            </a:solidFill>
          </a:endParaRPr>
        </a:p>
      </xdr:txBody>
    </xdr:sp>
    <xdr:clientData fLock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uricep\AppData\Local\Microsoft\Windows\Temporary%20Internet%20Files\Content.Outlook\RH3DCFLT\C-100%20Tests\C-100(2014)%20Test%20Wenatchee%20Valle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es.wa.lcl\doc\Users\mauricep\AppData\Local\Microsoft\Windows\Temporary%20Internet%20Files\Content.Outlook\RH3DCFLT\C-100%20Tests\C-100(2014)%20Test%20Wenatchee%20Valley.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es.wa.lcl\doc\FPS\EAS\Proj.Mgmt\PMAUS\Bellevue%20College\2020_016_BC_W_Building\01Budget\Budget\Bellevue%20College\40000168-bc-ctl-dec2025x.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ofm.wa.gov/budget/capitalforms/finalprojectcloseou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A. Acquisition"/>
      <sheetName val="B. Consultant Services"/>
      <sheetName val="C. Construction Contracts"/>
      <sheetName val="D. Equipment"/>
      <sheetName val="E. Artwork"/>
      <sheetName val="F. Project Management"/>
      <sheetName val="G. Other Costs"/>
      <sheetName val="Data Tables"/>
    </sheetNames>
    <sheetDataSet>
      <sheetData sheetId="0" refreshError="1"/>
      <sheetData sheetId="1">
        <row r="12">
          <cell r="C12">
            <v>0</v>
          </cell>
          <cell r="F12">
            <v>0</v>
          </cell>
        </row>
      </sheetData>
      <sheetData sheetId="2">
        <row r="52">
          <cell r="C52">
            <v>1191557.1799999997</v>
          </cell>
          <cell r="F52">
            <v>1246177</v>
          </cell>
        </row>
      </sheetData>
      <sheetData sheetId="3">
        <row r="76">
          <cell r="C76">
            <v>8544738.4000000004</v>
          </cell>
          <cell r="F76">
            <v>9030116</v>
          </cell>
        </row>
      </sheetData>
      <sheetData sheetId="4">
        <row r="20">
          <cell r="C20">
            <v>460700</v>
          </cell>
          <cell r="F20">
            <v>487698</v>
          </cell>
        </row>
      </sheetData>
      <sheetData sheetId="5">
        <row r="8">
          <cell r="C8">
            <v>0</v>
          </cell>
          <cell r="F8">
            <v>0</v>
          </cell>
        </row>
      </sheetData>
      <sheetData sheetId="6">
        <row r="8">
          <cell r="C8">
            <v>395563.75874000008</v>
          </cell>
          <cell r="F8">
            <v>418744</v>
          </cell>
        </row>
      </sheetData>
      <sheetData sheetId="7">
        <row r="10">
          <cell r="C10">
            <v>125000</v>
          </cell>
          <cell r="F10">
            <v>131150</v>
          </cell>
        </row>
      </sheetData>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A. Acquisition"/>
      <sheetName val="B. Consultant Services"/>
      <sheetName val="C. Construction Contracts"/>
      <sheetName val="D. Equipment"/>
      <sheetName val="E. Artwork"/>
      <sheetName val="F. Project Management"/>
      <sheetName val="G. Other Costs"/>
      <sheetName val="Data Tables"/>
    </sheetNames>
    <sheetDataSet>
      <sheetData sheetId="0" refreshError="1"/>
      <sheetData sheetId="1">
        <row r="12">
          <cell r="C12">
            <v>0</v>
          </cell>
          <cell r="F12">
            <v>0</v>
          </cell>
        </row>
      </sheetData>
      <sheetData sheetId="2">
        <row r="52">
          <cell r="C52">
            <v>1191557.1799999997</v>
          </cell>
          <cell r="F52">
            <v>1246177</v>
          </cell>
        </row>
      </sheetData>
      <sheetData sheetId="3">
        <row r="76">
          <cell r="C76">
            <v>8544738.4000000004</v>
          </cell>
          <cell r="F76">
            <v>9030116</v>
          </cell>
        </row>
      </sheetData>
      <sheetData sheetId="4">
        <row r="20">
          <cell r="C20">
            <v>460700</v>
          </cell>
          <cell r="F20">
            <v>487698</v>
          </cell>
        </row>
      </sheetData>
      <sheetData sheetId="5">
        <row r="8">
          <cell r="C8">
            <v>0</v>
          </cell>
          <cell r="F8">
            <v>0</v>
          </cell>
        </row>
      </sheetData>
      <sheetData sheetId="6">
        <row r="8">
          <cell r="C8">
            <v>395563.75874000008</v>
          </cell>
          <cell r="F8">
            <v>418744</v>
          </cell>
        </row>
      </sheetData>
      <sheetData sheetId="7">
        <row r="10">
          <cell r="C10">
            <v>125000</v>
          </cell>
          <cell r="F10">
            <v>131150</v>
          </cell>
        </row>
      </sheetData>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ickStartGuide"/>
      <sheetName val="Major Project Report"/>
      <sheetName val="Lists"/>
    </sheetNames>
    <sheetDataSet>
      <sheetData sheetId="0" refreshError="1"/>
      <sheetData sheetId="1">
        <row r="3">
          <cell r="B3" t="str">
            <v>WASHINGTON STATE MAJOR PROJECT STATUS REPORT</v>
          </cell>
        </row>
      </sheetData>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s>
    <sheetDataSet>
      <sheetData sheetId="0"/>
      <sheetData sheetId="1">
        <row r="12">
          <cell r="D12" t="str">
            <v>Design/Bid/Build</v>
          </cell>
        </row>
        <row r="13">
          <cell r="D13" t="str">
            <v>GC/CM</v>
          </cell>
        </row>
        <row r="14">
          <cell r="D14" t="str">
            <v>Design/Build</v>
          </cell>
        </row>
        <row r="15">
          <cell r="D15" t="str">
            <v>Other</v>
          </cell>
        </row>
      </sheetData>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christopher.butler@bellevuecollege.edu"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35"/>
  <sheetViews>
    <sheetView showGridLines="0" tabSelected="1" zoomScaleNormal="100" workbookViewId="0">
      <selection activeCell="B1" sqref="B1"/>
    </sheetView>
  </sheetViews>
  <sheetFormatPr defaultColWidth="9.1796875" defaultRowHeight="14.5" x14ac:dyDescent="0.35"/>
  <cols>
    <col min="1" max="1" width="1.54296875" customWidth="1"/>
    <col min="2" max="2" width="35.453125" customWidth="1"/>
    <col min="3" max="7" width="14.54296875" customWidth="1"/>
    <col min="8" max="8" width="18.453125" customWidth="1"/>
    <col min="9" max="9" width="19.1796875" bestFit="1" customWidth="1"/>
    <col min="10" max="10" width="1.54296875" customWidth="1"/>
  </cols>
  <sheetData>
    <row r="1" spans="1:10" ht="21.5" thickTop="1" x14ac:dyDescent="0.5">
      <c r="A1" s="51"/>
      <c r="B1" s="126" t="s">
        <v>0</v>
      </c>
      <c r="C1" s="126"/>
      <c r="D1" s="126"/>
      <c r="E1" s="126"/>
      <c r="F1" s="126"/>
      <c r="G1" s="126"/>
      <c r="H1" s="126"/>
      <c r="I1" s="126"/>
      <c r="J1" s="52"/>
    </row>
    <row r="2" spans="1:10" x14ac:dyDescent="0.35">
      <c r="A2" s="53"/>
      <c r="B2" s="97"/>
      <c r="C2" s="97"/>
      <c r="D2" s="97"/>
      <c r="E2" s="97" t="s">
        <v>1</v>
      </c>
      <c r="F2" s="97"/>
      <c r="G2" s="97"/>
      <c r="H2" s="97"/>
      <c r="I2" s="97"/>
      <c r="J2" s="54"/>
    </row>
    <row r="3" spans="1:10" ht="21" x14ac:dyDescent="0.5">
      <c r="A3" s="53"/>
      <c r="B3" s="127" t="s">
        <v>2</v>
      </c>
      <c r="C3" s="127"/>
      <c r="D3" s="127"/>
      <c r="E3" s="127"/>
      <c r="F3" s="127"/>
      <c r="G3" s="127"/>
      <c r="H3" s="127"/>
      <c r="I3" s="127"/>
      <c r="J3" s="98"/>
    </row>
    <row r="4" spans="1:10" ht="21" customHeight="1" x14ac:dyDescent="0.5">
      <c r="A4" s="55"/>
      <c r="B4" s="125" t="s">
        <v>187</v>
      </c>
      <c r="C4" s="125"/>
      <c r="D4" s="125"/>
      <c r="E4" s="125"/>
      <c r="F4" s="125"/>
      <c r="G4" s="125"/>
      <c r="H4" s="125"/>
      <c r="I4" s="125"/>
      <c r="J4" s="99"/>
    </row>
    <row r="5" spans="1:10" s="1" customFormat="1" x14ac:dyDescent="0.35">
      <c r="A5" s="56"/>
      <c r="B5" t="s">
        <v>4</v>
      </c>
      <c r="C5" s="187">
        <v>699</v>
      </c>
      <c r="D5" s="187"/>
      <c r="E5" s="187"/>
      <c r="F5" s="187"/>
      <c r="G5" s="187"/>
      <c r="H5" s="187"/>
      <c r="J5" s="57"/>
    </row>
    <row r="6" spans="1:10" s="1" customFormat="1" x14ac:dyDescent="0.35">
      <c r="A6" s="56"/>
      <c r="B6" t="s">
        <v>5</v>
      </c>
      <c r="C6" s="189" t="s">
        <v>188</v>
      </c>
      <c r="D6" s="190"/>
      <c r="E6" s="190"/>
      <c r="F6" s="190"/>
      <c r="G6" s="190"/>
      <c r="H6" s="191"/>
      <c r="J6" s="57"/>
    </row>
    <row r="7" spans="1:10" s="1" customFormat="1" ht="15" thickBot="1" x14ac:dyDescent="0.4">
      <c r="A7" s="58"/>
      <c r="B7" s="59" t="s">
        <v>6</v>
      </c>
      <c r="C7" s="188">
        <v>40000168</v>
      </c>
      <c r="D7" s="188"/>
      <c r="E7" s="188"/>
      <c r="F7" s="188"/>
      <c r="G7" s="188"/>
      <c r="H7" s="188"/>
      <c r="I7" s="60"/>
      <c r="J7" s="61"/>
    </row>
    <row r="8" spans="1:10" s="1" customFormat="1" ht="10" customHeight="1" thickTop="1" x14ac:dyDescent="0.35">
      <c r="A8" s="56"/>
      <c r="B8"/>
      <c r="C8"/>
      <c r="D8" s="115"/>
      <c r="J8" s="57"/>
    </row>
    <row r="9" spans="1:10" s="1" customFormat="1" x14ac:dyDescent="0.35">
      <c r="A9" s="56"/>
      <c r="B9" s="128" t="s">
        <v>7</v>
      </c>
      <c r="C9" s="129"/>
      <c r="D9" s="129"/>
      <c r="E9" s="129"/>
      <c r="F9" s="129"/>
      <c r="G9" s="129"/>
      <c r="H9" s="129"/>
      <c r="I9" s="130"/>
      <c r="J9" s="57"/>
    </row>
    <row r="10" spans="1:10" s="1" customFormat="1" x14ac:dyDescent="0.35">
      <c r="A10" s="56"/>
      <c r="B10" s="15" t="s">
        <v>8</v>
      </c>
      <c r="C10" s="206" t="s">
        <v>189</v>
      </c>
      <c r="D10" s="206"/>
      <c r="E10" s="206"/>
      <c r="F10" s="206"/>
      <c r="G10" s="206"/>
      <c r="H10" s="206"/>
      <c r="I10" s="62"/>
      <c r="J10" s="57"/>
    </row>
    <row r="11" spans="1:10" s="1" customFormat="1" x14ac:dyDescent="0.35">
      <c r="A11" s="56"/>
      <c r="B11" s="15" t="s">
        <v>9</v>
      </c>
      <c r="C11" s="207" t="s">
        <v>190</v>
      </c>
      <c r="D11" s="207"/>
      <c r="E11" s="207"/>
      <c r="F11" s="207"/>
      <c r="G11" s="207"/>
      <c r="H11" s="207"/>
      <c r="I11" s="62"/>
      <c r="J11" s="57"/>
    </row>
    <row r="12" spans="1:10" s="1" customFormat="1" x14ac:dyDescent="0.35">
      <c r="A12" s="56"/>
      <c r="B12" s="18" t="s">
        <v>10</v>
      </c>
      <c r="C12" s="208" t="s">
        <v>191</v>
      </c>
      <c r="D12" s="208"/>
      <c r="E12" s="208"/>
      <c r="F12" s="208"/>
      <c r="G12" s="208"/>
      <c r="H12" s="208"/>
      <c r="I12" s="63"/>
      <c r="J12" s="57"/>
    </row>
    <row r="13" spans="1:10" ht="10" customHeight="1" thickBot="1" x14ac:dyDescent="0.4">
      <c r="A13" s="53"/>
      <c r="D13" s="64"/>
      <c r="J13" s="54"/>
    </row>
    <row r="14" spans="1:10" s="65" customFormat="1" ht="27" customHeight="1" thickTop="1" thickBot="1" x14ac:dyDescent="0.4">
      <c r="A14" s="131" t="s">
        <v>11</v>
      </c>
      <c r="B14" s="132"/>
      <c r="C14" s="132"/>
      <c r="D14" s="132"/>
      <c r="E14" s="132"/>
      <c r="F14" s="132"/>
      <c r="G14" s="132"/>
      <c r="H14" s="132"/>
      <c r="I14" s="132"/>
      <c r="J14" s="133"/>
    </row>
    <row r="15" spans="1:10" ht="10" customHeight="1" thickTop="1" x14ac:dyDescent="0.35">
      <c r="A15" s="53"/>
      <c r="D15" s="64"/>
      <c r="J15" s="54"/>
    </row>
    <row r="16" spans="1:10" ht="53" x14ac:dyDescent="0.35">
      <c r="A16" s="53"/>
      <c r="B16" s="228" t="s">
        <v>216</v>
      </c>
      <c r="C16" s="225" t="s">
        <v>212</v>
      </c>
      <c r="D16" s="226"/>
      <c r="E16" s="226"/>
      <c r="F16" s="226"/>
      <c r="G16" s="226"/>
      <c r="H16" s="226"/>
      <c r="I16" s="227"/>
      <c r="J16" s="54"/>
    </row>
    <row r="17" spans="1:10" ht="4.5" customHeight="1" x14ac:dyDescent="0.35">
      <c r="A17" s="53"/>
      <c r="B17" s="149"/>
      <c r="C17" s="219"/>
      <c r="D17" s="220"/>
      <c r="E17" s="220"/>
      <c r="F17" s="220"/>
      <c r="G17" s="220"/>
      <c r="H17" s="220"/>
      <c r="I17" s="221"/>
      <c r="J17" s="54"/>
    </row>
    <row r="18" spans="1:10" ht="4.5" customHeight="1" x14ac:dyDescent="0.35">
      <c r="A18" s="53"/>
      <c r="B18" s="149"/>
      <c r="C18" s="219"/>
      <c r="D18" s="220"/>
      <c r="E18" s="220"/>
      <c r="F18" s="220"/>
      <c r="G18" s="220"/>
      <c r="H18" s="220"/>
      <c r="I18" s="221"/>
      <c r="J18" s="54"/>
    </row>
    <row r="19" spans="1:10" ht="4.5" customHeight="1" x14ac:dyDescent="0.35">
      <c r="A19" s="53"/>
      <c r="B19" s="149"/>
      <c r="C19" s="222"/>
      <c r="D19" s="223"/>
      <c r="E19" s="223"/>
      <c r="F19" s="223"/>
      <c r="G19" s="223"/>
      <c r="H19" s="223"/>
      <c r="I19" s="224"/>
      <c r="J19" s="54"/>
    </row>
    <row r="20" spans="1:10" ht="10" customHeight="1" x14ac:dyDescent="0.35">
      <c r="A20" s="53"/>
      <c r="B20" s="66"/>
      <c r="C20" s="67"/>
      <c r="D20" s="67"/>
      <c r="E20" s="67"/>
      <c r="F20" s="67"/>
      <c r="G20" s="67"/>
      <c r="H20" s="67"/>
      <c r="I20" s="87"/>
      <c r="J20" s="54"/>
    </row>
    <row r="21" spans="1:10" ht="101.5" customHeight="1" x14ac:dyDescent="0.35">
      <c r="A21" s="53"/>
      <c r="B21" s="238" t="s">
        <v>217</v>
      </c>
      <c r="C21" s="235" t="s">
        <v>208</v>
      </c>
      <c r="D21" s="236"/>
      <c r="E21" s="236"/>
      <c r="F21" s="236"/>
      <c r="G21" s="236"/>
      <c r="H21" s="236"/>
      <c r="I21" s="237"/>
      <c r="J21" s="54"/>
    </row>
    <row r="22" spans="1:10" ht="5.5" customHeight="1" x14ac:dyDescent="0.35">
      <c r="A22" s="53"/>
      <c r="B22" s="147"/>
      <c r="C22" s="229"/>
      <c r="D22" s="230"/>
      <c r="E22" s="230"/>
      <c r="F22" s="230"/>
      <c r="G22" s="230"/>
      <c r="H22" s="230"/>
      <c r="I22" s="231"/>
      <c r="J22" s="54"/>
    </row>
    <row r="23" spans="1:10" ht="5.5" customHeight="1" x14ac:dyDescent="0.35">
      <c r="A23" s="53"/>
      <c r="B23" s="147"/>
      <c r="C23" s="229"/>
      <c r="D23" s="230"/>
      <c r="E23" s="230"/>
      <c r="F23" s="230"/>
      <c r="G23" s="230"/>
      <c r="H23" s="230"/>
      <c r="I23" s="231"/>
      <c r="J23" s="54"/>
    </row>
    <row r="24" spans="1:10" ht="5.5" customHeight="1" x14ac:dyDescent="0.35">
      <c r="A24" s="53"/>
      <c r="B24" s="147"/>
      <c r="C24" s="229"/>
      <c r="D24" s="230"/>
      <c r="E24" s="230"/>
      <c r="F24" s="230"/>
      <c r="G24" s="230"/>
      <c r="H24" s="230"/>
      <c r="I24" s="231"/>
      <c r="J24" s="54"/>
    </row>
    <row r="25" spans="1:10" ht="5.5" customHeight="1" x14ac:dyDescent="0.35">
      <c r="A25" s="53"/>
      <c r="B25" s="147"/>
      <c r="C25" s="229"/>
      <c r="D25" s="230"/>
      <c r="E25" s="230"/>
      <c r="F25" s="230"/>
      <c r="G25" s="230"/>
      <c r="H25" s="230"/>
      <c r="I25" s="231"/>
      <c r="J25" s="54"/>
    </row>
    <row r="26" spans="1:10" ht="5.25" customHeight="1" x14ac:dyDescent="0.35">
      <c r="A26" s="53"/>
      <c r="B26" s="147"/>
      <c r="C26" s="229"/>
      <c r="D26" s="230"/>
      <c r="E26" s="230"/>
      <c r="F26" s="230"/>
      <c r="G26" s="230"/>
      <c r="H26" s="230"/>
      <c r="I26" s="231"/>
      <c r="J26" s="54"/>
    </row>
    <row r="27" spans="1:10" ht="5.25" customHeight="1" x14ac:dyDescent="0.35">
      <c r="A27" s="53"/>
      <c r="B27" s="148"/>
      <c r="C27" s="232"/>
      <c r="D27" s="233"/>
      <c r="E27" s="233"/>
      <c r="F27" s="233"/>
      <c r="G27" s="233"/>
      <c r="H27" s="233"/>
      <c r="I27" s="234"/>
      <c r="J27" s="54"/>
    </row>
    <row r="28" spans="1:10" ht="10" customHeight="1" x14ac:dyDescent="0.35">
      <c r="A28" s="53"/>
      <c r="D28" s="64"/>
      <c r="J28" s="54"/>
    </row>
    <row r="29" spans="1:10" s="1" customFormat="1" x14ac:dyDescent="0.35">
      <c r="A29" s="56"/>
      <c r="B29" s="128" t="s">
        <v>12</v>
      </c>
      <c r="C29" s="129"/>
      <c r="D29" s="129"/>
      <c r="E29" s="129"/>
      <c r="F29" s="129"/>
      <c r="G29" s="129"/>
      <c r="H29" s="129"/>
      <c r="I29" s="130"/>
      <c r="J29" s="57"/>
    </row>
    <row r="30" spans="1:10" ht="15" customHeight="1" x14ac:dyDescent="0.35">
      <c r="A30" s="53"/>
      <c r="B30" s="68"/>
      <c r="C30" s="134" t="s">
        <v>13</v>
      </c>
      <c r="D30" s="135"/>
      <c r="E30" s="135"/>
      <c r="F30" s="135"/>
      <c r="G30" s="136"/>
      <c r="H30" s="136"/>
      <c r="I30" s="150"/>
      <c r="J30" s="54"/>
    </row>
    <row r="31" spans="1:10" ht="15" customHeight="1" thickBot="1" x14ac:dyDescent="0.4">
      <c r="A31" s="53"/>
      <c r="B31" s="68"/>
      <c r="C31" s="134" t="s">
        <v>14</v>
      </c>
      <c r="D31" s="137"/>
      <c r="E31" s="134" t="s">
        <v>15</v>
      </c>
      <c r="F31" s="135"/>
      <c r="G31" s="135"/>
      <c r="H31" s="13"/>
      <c r="I31" s="151"/>
      <c r="J31" s="54"/>
    </row>
    <row r="32" spans="1:10" s="1" customFormat="1" ht="29" x14ac:dyDescent="0.35">
      <c r="A32" s="56"/>
      <c r="B32" s="10" t="s">
        <v>18</v>
      </c>
      <c r="C32" s="69" t="s">
        <v>19</v>
      </c>
      <c r="D32" s="4" t="s">
        <v>20</v>
      </c>
      <c r="E32" s="4" t="s">
        <v>21</v>
      </c>
      <c r="F32" s="4" t="s">
        <v>22</v>
      </c>
      <c r="G32" s="5" t="s">
        <v>23</v>
      </c>
      <c r="H32" s="120" t="s">
        <v>16</v>
      </c>
      <c r="I32" s="121" t="s">
        <v>17</v>
      </c>
      <c r="J32" s="57"/>
    </row>
    <row r="33" spans="1:10" x14ac:dyDescent="0.35">
      <c r="A33" s="53"/>
      <c r="B33" s="6" t="s">
        <v>24</v>
      </c>
      <c r="C33" s="45">
        <f>SUM(C34:C37)</f>
        <v>0</v>
      </c>
      <c r="D33" s="45">
        <f>SUM(D34:D37)</f>
        <v>0</v>
      </c>
      <c r="E33" s="45">
        <f>SUM(E34:E37)</f>
        <v>0</v>
      </c>
      <c r="F33" s="45">
        <f>SUM(F34:F37)</f>
        <v>0</v>
      </c>
      <c r="G33" s="46">
        <f>SUM(G34:G37)</f>
        <v>0</v>
      </c>
      <c r="H33" s="47">
        <f>SUM(C33:G33)</f>
        <v>0</v>
      </c>
      <c r="I33" s="7"/>
      <c r="J33" s="54"/>
    </row>
    <row r="34" spans="1:10" x14ac:dyDescent="0.35">
      <c r="A34" s="53"/>
      <c r="B34" s="8" t="s">
        <v>202</v>
      </c>
      <c r="C34" s="100"/>
      <c r="D34" s="101"/>
      <c r="E34" s="101"/>
      <c r="F34" s="101"/>
      <c r="G34" s="102"/>
      <c r="H34" s="9">
        <f>SUM(C34:G34)</f>
        <v>0</v>
      </c>
      <c r="I34" s="103"/>
      <c r="J34" s="54"/>
    </row>
    <row r="35" spans="1:10" x14ac:dyDescent="0.35">
      <c r="A35" s="53"/>
      <c r="B35" s="96" t="s">
        <v>25</v>
      </c>
      <c r="C35" s="100"/>
      <c r="D35" s="101"/>
      <c r="E35" s="101"/>
      <c r="F35" s="101"/>
      <c r="G35" s="102"/>
      <c r="H35" s="9">
        <f t="shared" ref="H35:H37" si="0">SUM(C35:G35)</f>
        <v>0</v>
      </c>
      <c r="I35" s="103"/>
      <c r="J35" s="54"/>
    </row>
    <row r="36" spans="1:10" x14ac:dyDescent="0.35">
      <c r="A36" s="53"/>
      <c r="B36" s="96" t="s">
        <v>26</v>
      </c>
      <c r="C36" s="100"/>
      <c r="D36" s="101"/>
      <c r="E36" s="101"/>
      <c r="F36" s="101"/>
      <c r="G36" s="102"/>
      <c r="H36" s="9">
        <f t="shared" si="0"/>
        <v>0</v>
      </c>
      <c r="I36" s="103"/>
      <c r="J36" s="54"/>
    </row>
    <row r="37" spans="1:10" x14ac:dyDescent="0.35">
      <c r="A37" s="53"/>
      <c r="B37" s="95" t="s">
        <v>27</v>
      </c>
      <c r="C37" s="100"/>
      <c r="D37" s="101"/>
      <c r="E37" s="101"/>
      <c r="F37" s="101"/>
      <c r="G37" s="102"/>
      <c r="H37" s="9">
        <f t="shared" si="0"/>
        <v>0</v>
      </c>
      <c r="I37" s="103"/>
      <c r="J37" s="54"/>
    </row>
    <row r="38" spans="1:10" x14ac:dyDescent="0.35">
      <c r="A38" s="53"/>
      <c r="B38" s="6" t="s">
        <v>28</v>
      </c>
      <c r="C38" s="45">
        <f>SUM(C39:C42)</f>
        <v>1476155</v>
      </c>
      <c r="D38" s="45">
        <f>SUM(D39:D42)</f>
        <v>0</v>
      </c>
      <c r="E38" s="45">
        <f>SUM(E39:E42)</f>
        <v>0</v>
      </c>
      <c r="F38" s="45">
        <f>SUM(F39:F42)</f>
        <v>0</v>
      </c>
      <c r="G38" s="45">
        <f>SUM(G39:G42)</f>
        <v>0</v>
      </c>
      <c r="H38" s="47">
        <f>SUM(C38:G38)</f>
        <v>1476155</v>
      </c>
      <c r="I38" s="7"/>
      <c r="J38" s="54"/>
    </row>
    <row r="39" spans="1:10" x14ac:dyDescent="0.35">
      <c r="A39" s="53"/>
      <c r="B39" s="8" t="s">
        <v>202</v>
      </c>
      <c r="C39" s="100">
        <v>1476155</v>
      </c>
      <c r="D39" s="101"/>
      <c r="E39" s="101"/>
      <c r="F39" s="101"/>
      <c r="G39" s="102"/>
      <c r="H39" s="9">
        <f>SUM(C39:G39)</f>
        <v>1476155</v>
      </c>
      <c r="I39" s="159" t="s">
        <v>192</v>
      </c>
      <c r="J39" s="54"/>
    </row>
    <row r="40" spans="1:10" x14ac:dyDescent="0.35">
      <c r="A40" s="53"/>
      <c r="B40" s="96" t="s">
        <v>25</v>
      </c>
      <c r="C40" s="100"/>
      <c r="D40" s="101"/>
      <c r="E40" s="101"/>
      <c r="F40" s="101"/>
      <c r="G40" s="102"/>
      <c r="H40" s="9">
        <f>SUM(C40:G40)</f>
        <v>0</v>
      </c>
      <c r="I40" s="159"/>
      <c r="J40" s="54"/>
    </row>
    <row r="41" spans="1:10" x14ac:dyDescent="0.35">
      <c r="A41" s="53"/>
      <c r="B41" s="96" t="s">
        <v>26</v>
      </c>
      <c r="C41" s="100"/>
      <c r="D41" s="101"/>
      <c r="E41" s="101"/>
      <c r="F41" s="101"/>
      <c r="G41" s="102"/>
      <c r="H41" s="9">
        <f t="shared" ref="H41:H42" si="1">SUM(C41:G41)</f>
        <v>0</v>
      </c>
      <c r="I41" s="159"/>
      <c r="J41" s="54"/>
    </row>
    <row r="42" spans="1:10" x14ac:dyDescent="0.35">
      <c r="A42" s="53"/>
      <c r="B42" s="95" t="s">
        <v>27</v>
      </c>
      <c r="C42" s="100"/>
      <c r="D42" s="101"/>
      <c r="E42" s="101"/>
      <c r="F42" s="101"/>
      <c r="G42" s="102"/>
      <c r="H42" s="9">
        <f t="shared" si="1"/>
        <v>0</v>
      </c>
      <c r="I42" s="159"/>
      <c r="J42" s="54"/>
    </row>
    <row r="43" spans="1:10" x14ac:dyDescent="0.35">
      <c r="A43" s="53"/>
      <c r="B43" s="6" t="s">
        <v>29</v>
      </c>
      <c r="C43" s="45">
        <f>SUM(C44:C47)</f>
        <v>10247460.470000001</v>
      </c>
      <c r="D43" s="45">
        <f>SUM(D44:D47)</f>
        <v>7972352.5</v>
      </c>
      <c r="E43" s="45">
        <f>SUM(E44:E47)</f>
        <v>35085031.640000001</v>
      </c>
      <c r="F43" s="45">
        <f>SUM(F44:F47)</f>
        <v>0</v>
      </c>
      <c r="G43" s="45">
        <f>SUM(G44:G47)</f>
        <v>0</v>
      </c>
      <c r="H43" s="47">
        <f>SUM(C43:G43)</f>
        <v>53304844.609999999</v>
      </c>
      <c r="I43" s="7"/>
      <c r="J43" s="54"/>
    </row>
    <row r="44" spans="1:10" x14ac:dyDescent="0.35">
      <c r="A44" s="53"/>
      <c r="B44" s="8" t="s">
        <v>202</v>
      </c>
      <c r="C44" s="100">
        <v>5926618.25</v>
      </c>
      <c r="D44" s="101">
        <v>7926074.3600000003</v>
      </c>
      <c r="E44" s="101">
        <v>27452152</v>
      </c>
      <c r="F44" s="101"/>
      <c r="G44" s="102"/>
      <c r="H44" s="9">
        <f>SUM(C44:G44)</f>
        <v>41304844.609999999</v>
      </c>
      <c r="I44" s="159" t="s">
        <v>207</v>
      </c>
      <c r="J44" s="54"/>
    </row>
    <row r="45" spans="1:10" x14ac:dyDescent="0.35">
      <c r="A45" s="53"/>
      <c r="B45" s="96" t="s">
        <v>194</v>
      </c>
      <c r="C45" s="100">
        <v>2000000</v>
      </c>
      <c r="D45" s="101"/>
      <c r="E45" s="101"/>
      <c r="F45" s="101"/>
      <c r="G45" s="102"/>
      <c r="H45" s="9">
        <f>SUM(C45:G45)</f>
        <v>2000000</v>
      </c>
      <c r="I45" s="159" t="s">
        <v>204</v>
      </c>
      <c r="J45" s="54"/>
    </row>
    <row r="46" spans="1:10" x14ac:dyDescent="0.35">
      <c r="A46" s="53"/>
      <c r="B46" s="96" t="s">
        <v>206</v>
      </c>
      <c r="C46" s="100">
        <v>2320842.2200000002</v>
      </c>
      <c r="D46" s="101">
        <v>46278.14</v>
      </c>
      <c r="E46" s="101">
        <v>7632879.6399999997</v>
      </c>
      <c r="F46" s="101"/>
      <c r="G46" s="102"/>
      <c r="H46" s="9">
        <f t="shared" ref="H46:H47" si="2">SUM(C46:G46)</f>
        <v>10000000</v>
      </c>
      <c r="I46" s="159" t="s">
        <v>193</v>
      </c>
      <c r="J46" s="54"/>
    </row>
    <row r="47" spans="1:10" x14ac:dyDescent="0.35">
      <c r="A47" s="53"/>
      <c r="B47" s="95" t="s">
        <v>27</v>
      </c>
      <c r="C47" s="100"/>
      <c r="D47" s="101"/>
      <c r="E47" s="101"/>
      <c r="F47" s="101"/>
      <c r="G47" s="102"/>
      <c r="H47" s="9">
        <f t="shared" si="2"/>
        <v>0</v>
      </c>
      <c r="I47" s="103"/>
      <c r="J47" s="54"/>
    </row>
    <row r="48" spans="1:10" s="1" customFormat="1" ht="15" thickBot="1" x14ac:dyDescent="0.4">
      <c r="A48" s="56"/>
      <c r="B48" s="10" t="s">
        <v>30</v>
      </c>
      <c r="C48" s="48">
        <f>C33+C38+C43</f>
        <v>11723615.470000001</v>
      </c>
      <c r="D48" s="48">
        <f>D33+D38+D43</f>
        <v>7972352.5</v>
      </c>
      <c r="E48" s="48">
        <f>E33+E38+E43</f>
        <v>35085031.640000001</v>
      </c>
      <c r="F48" s="48">
        <f>F33+F38+F43</f>
        <v>0</v>
      </c>
      <c r="G48" s="49">
        <f>G33+G38+G43</f>
        <v>0</v>
      </c>
      <c r="H48" s="50">
        <f>SUM(C48:G48)</f>
        <v>54780999.609999999</v>
      </c>
      <c r="I48" s="7"/>
      <c r="J48" s="57"/>
    </row>
    <row r="49" spans="1:10" s="1" customFormat="1" ht="10" customHeight="1" x14ac:dyDescent="0.35">
      <c r="A49" s="56"/>
      <c r="C49" s="70"/>
      <c r="D49" s="70"/>
      <c r="J49" s="57"/>
    </row>
    <row r="50" spans="1:10" s="1" customFormat="1" x14ac:dyDescent="0.35">
      <c r="A50" s="56"/>
      <c r="B50" s="138" t="s">
        <v>31</v>
      </c>
      <c r="C50" s="139"/>
      <c r="D50" s="139"/>
      <c r="E50" s="139"/>
      <c r="F50" s="139"/>
      <c r="G50" s="139"/>
      <c r="H50" s="139"/>
      <c r="I50" s="140"/>
      <c r="J50" s="57"/>
    </row>
    <row r="51" spans="1:10" x14ac:dyDescent="0.35">
      <c r="A51" s="53"/>
      <c r="B51" s="71" t="s">
        <v>32</v>
      </c>
      <c r="C51" s="184" t="s">
        <v>114</v>
      </c>
      <c r="D51" s="184"/>
      <c r="E51" s="183" t="s">
        <v>33</v>
      </c>
      <c r="F51" s="183"/>
      <c r="G51" s="181" t="s">
        <v>93</v>
      </c>
      <c r="H51" s="181"/>
      <c r="I51" s="16"/>
      <c r="J51" s="54"/>
    </row>
    <row r="52" spans="1:10" x14ac:dyDescent="0.35">
      <c r="A52" s="53"/>
      <c r="B52" s="15" t="s">
        <v>203</v>
      </c>
      <c r="C52" s="185"/>
      <c r="D52" s="186"/>
      <c r="E52" t="s">
        <v>34</v>
      </c>
      <c r="G52" s="182" t="s">
        <v>92</v>
      </c>
      <c r="H52" s="182"/>
      <c r="I52" s="16"/>
      <c r="J52" s="54"/>
    </row>
    <row r="53" spans="1:10" x14ac:dyDescent="0.35">
      <c r="A53" s="53"/>
      <c r="B53" s="18" t="s">
        <v>35</v>
      </c>
      <c r="C53" s="182" t="s">
        <v>95</v>
      </c>
      <c r="D53" s="182"/>
      <c r="E53" s="19" t="s">
        <v>36</v>
      </c>
      <c r="F53" s="19"/>
      <c r="G53" s="182" t="s">
        <v>92</v>
      </c>
      <c r="H53" s="182"/>
      <c r="I53" s="20"/>
      <c r="J53" s="54"/>
    </row>
    <row r="54" spans="1:10" ht="10" customHeight="1" x14ac:dyDescent="0.35">
      <c r="A54" s="53"/>
      <c r="J54" s="54"/>
    </row>
    <row r="55" spans="1:10" x14ac:dyDescent="0.35">
      <c r="A55" s="53"/>
      <c r="B55" s="138" t="s">
        <v>37</v>
      </c>
      <c r="C55" s="139"/>
      <c r="D55" s="139"/>
      <c r="E55" s="139"/>
      <c r="F55" s="139"/>
      <c r="G55" s="139"/>
      <c r="H55" s="139"/>
      <c r="I55" s="140"/>
      <c r="J55" s="54"/>
    </row>
    <row r="56" spans="1:10" ht="75" customHeight="1" x14ac:dyDescent="0.35">
      <c r="A56" s="53"/>
      <c r="B56" s="146" t="s">
        <v>38</v>
      </c>
      <c r="C56" s="146"/>
      <c r="D56" s="146"/>
      <c r="E56" s="69" t="s">
        <v>39</v>
      </c>
      <c r="F56" s="69" t="s">
        <v>40</v>
      </c>
      <c r="G56" s="69" t="str">
        <f>IF(FCOR=TRUE, "Actuals at Final Completion", "Actuals to Date")</f>
        <v>Actuals to Date</v>
      </c>
      <c r="H56" s="88" t="s">
        <v>41</v>
      </c>
      <c r="I56" s="11" t="s">
        <v>17</v>
      </c>
      <c r="J56" s="54"/>
    </row>
    <row r="57" spans="1:10" x14ac:dyDescent="0.35">
      <c r="A57" s="53"/>
      <c r="B57" s="12" t="s">
        <v>42</v>
      </c>
      <c r="C57" s="13"/>
      <c r="D57" s="14"/>
      <c r="E57" s="160">
        <v>52187</v>
      </c>
      <c r="F57" s="160">
        <v>57630</v>
      </c>
      <c r="G57" s="105"/>
      <c r="H57" s="89">
        <f>IF($H$56=Lists!$D$8, IFERROR(F57-E57, ""), IF($H$56=Lists!$D$9, IFERROR(G57-E57, ""), IFERROR(G57-F57, "")))</f>
        <v>-57630</v>
      </c>
      <c r="I57" s="114"/>
      <c r="J57" s="54"/>
    </row>
    <row r="58" spans="1:10" x14ac:dyDescent="0.35">
      <c r="A58" s="53"/>
      <c r="B58" s="15" t="s">
        <v>43</v>
      </c>
      <c r="D58" s="16"/>
      <c r="E58" s="160">
        <v>44359</v>
      </c>
      <c r="F58" s="160">
        <v>46588</v>
      </c>
      <c r="G58" s="105"/>
      <c r="H58" s="89">
        <f>IF($H$56=Lists!$D$8, IFERROR(F58-E58, ""), IF($H$56=Lists!$D$9, IFERROR(G58-E58, ""), IFERROR(G58-F58, "")))</f>
        <v>-46588</v>
      </c>
      <c r="I58" s="114"/>
      <c r="J58" s="54"/>
    </row>
    <row r="59" spans="1:10" x14ac:dyDescent="0.35">
      <c r="A59" s="53"/>
      <c r="B59" s="15" t="s">
        <v>44</v>
      </c>
      <c r="D59" s="16"/>
      <c r="E59" s="17">
        <f>IFERROR(E58/E57, "")</f>
        <v>0.85000095809301168</v>
      </c>
      <c r="F59" s="17">
        <f t="shared" ref="F59:G59" si="3">IFERROR(F58/F57, "")</f>
        <v>0.80839840360923132</v>
      </c>
      <c r="G59" s="17" t="str">
        <f t="shared" si="3"/>
        <v/>
      </c>
      <c r="H59" s="90" t="str">
        <f t="shared" ref="H59" si="4">IFERROR(G59-F59, "")</f>
        <v/>
      </c>
      <c r="I59" s="72"/>
      <c r="J59" s="54"/>
    </row>
    <row r="60" spans="1:10" x14ac:dyDescent="0.35">
      <c r="A60" s="53"/>
      <c r="B60" s="15" t="s">
        <v>45</v>
      </c>
      <c r="D60" s="16"/>
      <c r="E60" s="104"/>
      <c r="F60" s="104"/>
      <c r="G60" s="105"/>
      <c r="H60" s="91">
        <f>IF($H$56=Lists!$D$8, IFERROR(F60-E60, ""), IF($H$56=Lists!$D$9, IFERROR(G60-E60, ""), IFERROR(G60-F60, "")))</f>
        <v>0</v>
      </c>
      <c r="I60" s="114"/>
      <c r="J60" s="54"/>
    </row>
    <row r="61" spans="1:10" x14ac:dyDescent="0.35">
      <c r="A61" s="53"/>
      <c r="B61" s="18" t="s">
        <v>46</v>
      </c>
      <c r="C61" s="19"/>
      <c r="D61" s="20"/>
      <c r="E61" s="105">
        <f>2897</f>
        <v>2897</v>
      </c>
      <c r="F61" s="105">
        <v>2897</v>
      </c>
      <c r="G61" s="105"/>
      <c r="H61" s="91">
        <f>IF($H$56=Lists!$D$8, IFERROR(F61-E61, ""), IF($H$56=Lists!$D$9, IFERROR(G61-E61, ""), IFERROR(G61-F61, "")))</f>
        <v>-2897</v>
      </c>
      <c r="I61" s="113" t="s">
        <v>205</v>
      </c>
      <c r="J61" s="54"/>
    </row>
    <row r="62" spans="1:10" x14ac:dyDescent="0.35">
      <c r="A62" s="53"/>
      <c r="B62" s="15" t="s">
        <v>47</v>
      </c>
      <c r="E62" s="21">
        <f>IFERROR(E91/E57, "")</f>
        <v>584.57019947496508</v>
      </c>
      <c r="F62" s="21">
        <f>IFERROR(F91/F57, "")</f>
        <v>669.92092660072876</v>
      </c>
      <c r="G62" s="21" t="str">
        <f>IFERROR(G91/G57, "")</f>
        <v/>
      </c>
      <c r="H62" s="92" t="str">
        <f>IF($H$56=Lists!$D$8, IFERROR(F62-E62, ""), IF($H$56=Lists!$D$9, IFERROR(G62-E62, ""), IFERROR(G62-F62, "")))</f>
        <v/>
      </c>
      <c r="I62" s="73"/>
      <c r="J62" s="54"/>
    </row>
    <row r="63" spans="1:10" x14ac:dyDescent="0.35">
      <c r="A63" s="53"/>
      <c r="B63" s="18" t="s">
        <v>48</v>
      </c>
      <c r="C63" s="19"/>
      <c r="D63" s="20"/>
      <c r="E63" s="22">
        <f>IFERROR(E97/E57, "")</f>
        <v>675.83080077413911</v>
      </c>
      <c r="F63" s="22">
        <f>IFERROR(F97/F57, "")</f>
        <v>780.2221126269153</v>
      </c>
      <c r="G63" s="22" t="str">
        <f>IFERROR(G97/G57, "")</f>
        <v/>
      </c>
      <c r="H63" s="92" t="str">
        <f>IF($H$56=Lists!$D$8, IFERROR(F63-E63, ""), IF($H$56=Lists!$D$9, IFERROR(G63-E63, ""), IFERROR(G63-F63, "")))</f>
        <v/>
      </c>
      <c r="I63" s="74"/>
      <c r="J63" s="54"/>
    </row>
    <row r="64" spans="1:10" x14ac:dyDescent="0.35">
      <c r="A64" s="53"/>
      <c r="B64" s="141" t="s">
        <v>49</v>
      </c>
      <c r="C64" s="142"/>
      <c r="D64" s="142"/>
      <c r="E64" s="142"/>
      <c r="F64" s="142"/>
      <c r="G64" s="142"/>
      <c r="H64" s="142"/>
      <c r="I64" s="143"/>
      <c r="J64" s="54"/>
    </row>
    <row r="65" spans="1:10" x14ac:dyDescent="0.35">
      <c r="A65" s="53"/>
      <c r="B65" s="12" t="s">
        <v>50</v>
      </c>
      <c r="C65" s="13"/>
      <c r="D65" s="14"/>
      <c r="E65" s="161">
        <v>44075</v>
      </c>
      <c r="F65" s="161">
        <v>44075</v>
      </c>
      <c r="G65" s="161">
        <v>44075</v>
      </c>
      <c r="H65" s="89" t="str">
        <f>IF(SUM(E65:G65)=0, "", IF($H$56=Lists!$D$8, IFERROR(MROUND(CONVERT(F65-E65,"day","yr")*12, 0.5)&amp;" mo.", ""), IF($H$56=Lists!$D$9, IFERROR(MROUND(CONVERT(G65-E65,"day","yr")*12, 0.5)&amp;" mo.", ""), IFERROR(MROUND(CONVERT(G65-F65,"day","yr")*12, 0.5)&amp;" mo.", ""))))</f>
        <v>0 mo.</v>
      </c>
      <c r="I65" s="114"/>
      <c r="J65" s="54"/>
    </row>
    <row r="66" spans="1:10" x14ac:dyDescent="0.35">
      <c r="A66" s="53"/>
      <c r="B66" s="15" t="s">
        <v>51</v>
      </c>
      <c r="D66" s="16"/>
      <c r="E66" s="161">
        <v>44378</v>
      </c>
      <c r="F66" s="161">
        <v>44866</v>
      </c>
      <c r="G66" s="162">
        <v>44866</v>
      </c>
      <c r="H66" s="89" t="str">
        <f>IF(SUM(E66:G66)=0, "", IF($H$56=Lists!$D$8, IFERROR(MROUND(CONVERT(F66-E66,"day","yr")*12, 0.5)&amp;" mo.", ""), IF($H$56=Lists!$D$9, IFERROR(MROUND(CONVERT(G66-E66,"day","yr")*12, 0.5)&amp;" mo.", ""), IFERROR(MROUND(CONVERT(G66-F66,"day","yr")*12, 0.5)&amp;" mo.", ""))))</f>
        <v>0 mo.</v>
      </c>
      <c r="I66" s="114"/>
      <c r="J66" s="54"/>
    </row>
    <row r="67" spans="1:10" x14ac:dyDescent="0.35">
      <c r="A67" s="53"/>
      <c r="B67" s="15" t="s">
        <v>52</v>
      </c>
      <c r="D67" s="16"/>
      <c r="E67" s="161">
        <v>45499</v>
      </c>
      <c r="F67" s="163">
        <v>45671</v>
      </c>
      <c r="G67" s="162">
        <v>45671</v>
      </c>
      <c r="H67" s="89" t="str">
        <f>IF(SUM(E67:G67)=0, "", IF($H$56=Lists!$D$8, IFERROR(MROUND(CONVERT(F67-E67,"day","yr")*12, 0.5)&amp;" mo.", ""), IF($H$56=Lists!$D$9, IFERROR(MROUND(CONVERT(G67-E67,"day","yr")*12, 0.5)&amp;" mo.", ""), IFERROR(MROUND(CONVERT(G67-F67,"day","yr")*12, 0.5)&amp;" mo.", ""))))</f>
        <v>0 mo.</v>
      </c>
      <c r="I67" s="114"/>
      <c r="J67" s="54"/>
    </row>
    <row r="68" spans="1:10" ht="32.5" x14ac:dyDescent="0.35">
      <c r="A68" s="53"/>
      <c r="B68" s="15" t="s">
        <v>53</v>
      </c>
      <c r="D68" s="16"/>
      <c r="E68" s="161">
        <v>44593</v>
      </c>
      <c r="F68" s="163">
        <v>45700</v>
      </c>
      <c r="G68" s="164">
        <v>45761</v>
      </c>
      <c r="H68" s="89" t="str">
        <f>IF(SUM(E68:G68)=0, "", IF($H$56=Lists!$D$8, IFERROR(MROUND(CONVERT(F68-E68,"day","yr")*12, 0.5)&amp;" mo.", ""), IF($H$56=Lists!$D$9, IFERROR(MROUND(CONVERT(G68-E68,"day","yr")*12, 0.5)&amp;" mo.", ""), IFERROR(MROUND(CONVERT(G68-F68,"day","yr")*12, 0.5)&amp;" mo.", ""))))</f>
        <v>2 mo.</v>
      </c>
      <c r="I68" s="165" t="s">
        <v>195</v>
      </c>
      <c r="J68" s="54"/>
    </row>
    <row r="69" spans="1:10" ht="43" x14ac:dyDescent="0.35">
      <c r="A69" s="53"/>
      <c r="B69" s="15" t="s">
        <v>54</v>
      </c>
      <c r="D69" s="16"/>
      <c r="E69" s="161">
        <v>45078</v>
      </c>
      <c r="F69" s="163">
        <v>46234</v>
      </c>
      <c r="G69" s="164">
        <v>46296</v>
      </c>
      <c r="H69" s="89" t="str">
        <f>IF(SUM(E69:G69)=0, "", IF($H$56=Lists!$D$8, IFERROR(MROUND(CONVERT(F69-E69,"day","yr")*12, 0.5)&amp;" mo.", ""), IF($H$56=Lists!$D$9, IFERROR(MROUND(CONVERT(G69-E69,"day","yr")*12, 0.5)&amp;" mo.", ""), IFERROR(MROUND(CONVERT(G69-F69,"day","yr")*12, 0.5)&amp;" mo.", ""))))</f>
        <v>2 mo.</v>
      </c>
      <c r="I69" s="165" t="s">
        <v>196</v>
      </c>
      <c r="J69" s="54"/>
    </row>
    <row r="70" spans="1:10" x14ac:dyDescent="0.35">
      <c r="A70" s="53"/>
      <c r="B70" s="18" t="s">
        <v>55</v>
      </c>
      <c r="C70" s="19"/>
      <c r="D70" s="20"/>
      <c r="E70" s="161">
        <v>45149</v>
      </c>
      <c r="F70" s="161">
        <v>46276</v>
      </c>
      <c r="G70" s="162"/>
      <c r="H70" s="89" t="str">
        <f>IF(SUM(E70:G70)=0, "", IF($H$56=Lists!$D$8, IFERROR(MROUND(CONVERT(F70-E70,"day","yr")*12, 0.5)&amp;" mo.", ""), IF($H$56=Lists!$D$9, IFERROR(MROUND(CONVERT(G70-E70,"day","yr")*12, 0.5)&amp;" mo.", ""), IFERROR(MROUND(CONVERT(G70-F70,"day","yr")*12, 0.5)&amp;" mo.", ""))))</f>
        <v/>
      </c>
      <c r="I70" s="114"/>
      <c r="J70" s="54"/>
    </row>
    <row r="71" spans="1:10" ht="10" customHeight="1" thickBot="1" x14ac:dyDescent="0.4">
      <c r="A71" s="75"/>
      <c r="B71" s="23"/>
      <c r="C71" s="23"/>
      <c r="D71" s="23"/>
      <c r="E71" s="24"/>
      <c r="F71" s="24"/>
      <c r="G71" s="24"/>
      <c r="H71" s="25"/>
      <c r="I71" s="76"/>
      <c r="J71" s="77"/>
    </row>
    <row r="72" spans="1:10" s="65" customFormat="1" ht="27" customHeight="1" thickTop="1" thickBot="1" x14ac:dyDescent="0.4">
      <c r="A72" s="131" t="s">
        <v>56</v>
      </c>
      <c r="B72" s="132"/>
      <c r="C72" s="132"/>
      <c r="D72" s="132"/>
      <c r="E72" s="132"/>
      <c r="F72" s="132"/>
      <c r="G72" s="132"/>
      <c r="H72" s="132"/>
      <c r="I72" s="132"/>
      <c r="J72" s="133"/>
    </row>
    <row r="73" spans="1:10" ht="10" customHeight="1" thickTop="1" x14ac:dyDescent="0.35">
      <c r="A73" s="53"/>
      <c r="B73" s="116"/>
      <c r="C73" s="116"/>
      <c r="D73" s="116"/>
      <c r="E73" s="26"/>
      <c r="F73" s="26"/>
      <c r="G73" s="26"/>
      <c r="H73" s="27"/>
      <c r="I73" s="78"/>
      <c r="J73" s="54"/>
    </row>
    <row r="74" spans="1:10" ht="75" customHeight="1" x14ac:dyDescent="0.35">
      <c r="A74" s="53"/>
      <c r="B74" s="146" t="s">
        <v>38</v>
      </c>
      <c r="C74" s="146"/>
      <c r="D74" s="146"/>
      <c r="E74" s="69" t="s">
        <v>57</v>
      </c>
      <c r="F74" s="69" t="s">
        <v>58</v>
      </c>
      <c r="G74" s="69" t="str">
        <f>IF(FCOR=TRUE, "Actual Cost Data at Final Completion", "Actual Costs to Date")</f>
        <v>Actual Costs to Date</v>
      </c>
      <c r="H74" s="69" t="str">
        <f>H56</f>
        <v>Estimate as Currently Funded to Actuals Variance</v>
      </c>
      <c r="I74" s="11" t="s">
        <v>17</v>
      </c>
      <c r="J74" s="54"/>
    </row>
    <row r="75" spans="1:10" x14ac:dyDescent="0.35">
      <c r="A75" s="53"/>
      <c r="B75" s="138" t="s">
        <v>59</v>
      </c>
      <c r="C75" s="139"/>
      <c r="D75" s="139"/>
      <c r="E75" s="139"/>
      <c r="F75" s="139"/>
      <c r="G75" s="139"/>
      <c r="H75" s="139"/>
      <c r="I75" s="140"/>
      <c r="J75" s="54"/>
    </row>
    <row r="76" spans="1:10" x14ac:dyDescent="0.35">
      <c r="A76" s="53"/>
      <c r="B76" s="155"/>
      <c r="C76" s="152"/>
      <c r="D76" s="122" t="s">
        <v>60</v>
      </c>
      <c r="E76" s="106"/>
      <c r="F76" s="106"/>
      <c r="G76" s="106"/>
      <c r="H76" s="93">
        <f>IF($H$56=Lists!$D$8, IFERROR(F76-E76, ""), IF($H$56=Lists!$D$9, IFERROR(G76-E76, ""), IFERROR(G76-F76, "")))</f>
        <v>0</v>
      </c>
      <c r="I76" s="114"/>
      <c r="J76" s="54"/>
    </row>
    <row r="77" spans="1:10" ht="10" customHeight="1" x14ac:dyDescent="0.35">
      <c r="A77" s="53"/>
      <c r="B77" s="111"/>
      <c r="C77" s="111"/>
      <c r="D77" s="111"/>
      <c r="E77" s="28"/>
      <c r="F77" s="28"/>
      <c r="G77" s="28"/>
      <c r="H77" s="29"/>
      <c r="I77" s="79"/>
      <c r="J77" s="54"/>
    </row>
    <row r="78" spans="1:10" x14ac:dyDescent="0.35">
      <c r="A78" s="53"/>
      <c r="B78" s="138" t="s">
        <v>61</v>
      </c>
      <c r="C78" s="139"/>
      <c r="D78" s="139"/>
      <c r="E78" s="139"/>
      <c r="F78" s="139"/>
      <c r="G78" s="139"/>
      <c r="H78" s="139"/>
      <c r="I78" s="140"/>
      <c r="J78" s="54"/>
    </row>
    <row r="79" spans="1:10" ht="29" x14ac:dyDescent="0.35">
      <c r="A79" s="53"/>
      <c r="B79" s="12" t="s">
        <v>62</v>
      </c>
      <c r="C79" s="13"/>
      <c r="D79" s="14"/>
      <c r="E79" s="166">
        <v>434934</v>
      </c>
      <c r="F79" s="166">
        <v>206392</v>
      </c>
      <c r="G79" s="167">
        <v>439669</v>
      </c>
      <c r="H79" s="30">
        <f>IF($H$56=Lists!$D$8, IFERROR(F79-E79, ""), IF($H$56=Lists!$D$9, IFERROR(G79-E79, ""), IFERROR(G79-F79, "")))</f>
        <v>233277</v>
      </c>
      <c r="I79" s="119" t="s">
        <v>197</v>
      </c>
      <c r="J79" s="54"/>
    </row>
    <row r="80" spans="1:10" ht="63" x14ac:dyDescent="0.35">
      <c r="A80" s="53"/>
      <c r="B80" s="15" t="s">
        <v>63</v>
      </c>
      <c r="D80" s="16"/>
      <c r="E80" s="166">
        <v>1456061</v>
      </c>
      <c r="F80" s="168">
        <v>2312301</v>
      </c>
      <c r="G80" s="169">
        <v>4183164.69</v>
      </c>
      <c r="H80" s="30">
        <f>IF($H$56=Lists!$D$8, IFERROR(F80-E80, ""), IF($H$56=Lists!$D$9, IFERROR(G80-E80, ""), IFERROR(G80-F80, "")))</f>
        <v>1870863.69</v>
      </c>
      <c r="I80" s="173" t="s">
        <v>198</v>
      </c>
      <c r="J80" s="54"/>
    </row>
    <row r="81" spans="1:10" x14ac:dyDescent="0.35">
      <c r="A81" s="53"/>
      <c r="B81" s="15" t="s">
        <v>64</v>
      </c>
      <c r="D81" s="16"/>
      <c r="E81" s="166">
        <v>1130769</v>
      </c>
      <c r="F81" s="170">
        <v>1357577</v>
      </c>
      <c r="G81" s="171"/>
      <c r="H81" s="30">
        <f>IF($H$56=Lists!$D$8, IFERROR(F81-E81, ""), IF($H$56=Lists!$D$9, IFERROR(G81-E81, ""), IFERROR(G81-F81, "")))</f>
        <v>-1357577</v>
      </c>
      <c r="I81" s="174" t="s">
        <v>199</v>
      </c>
      <c r="J81" s="54"/>
    </row>
    <row r="82" spans="1:10" x14ac:dyDescent="0.35">
      <c r="A82" s="53"/>
      <c r="B82" s="15" t="s">
        <v>65</v>
      </c>
      <c r="D82" s="16"/>
      <c r="E82" s="166">
        <v>679029.63</v>
      </c>
      <c r="F82" s="166">
        <v>1886155.3981623277</v>
      </c>
      <c r="G82" s="172"/>
      <c r="H82" s="30">
        <f>IF($H$56=Lists!$D$8, IFERROR(F82-E82, ""), IF($H$56=Lists!$D$9, IFERROR(G82-E82, ""), IFERROR(G82-F82, "")))</f>
        <v>-1886155.3981623277</v>
      </c>
      <c r="I82" s="114"/>
      <c r="J82" s="54"/>
    </row>
    <row r="83" spans="1:10" x14ac:dyDescent="0.35">
      <c r="A83" s="53"/>
      <c r="B83" s="15" t="s">
        <v>66</v>
      </c>
      <c r="D83" s="16"/>
      <c r="E83" s="166">
        <v>850770</v>
      </c>
      <c r="F83" s="166"/>
      <c r="G83" s="166">
        <v>363089</v>
      </c>
      <c r="H83" s="31">
        <f>IF($H$56=Lists!$D$8, IFERROR(F83-E83, ""), IF($H$56=Lists!$D$9, IFERROR(G83-E83, ""), IFERROR(G83-F83, "")))</f>
        <v>363089</v>
      </c>
      <c r="I83" s="114" t="s">
        <v>209</v>
      </c>
      <c r="J83" s="54"/>
    </row>
    <row r="84" spans="1:10" x14ac:dyDescent="0.35">
      <c r="A84" s="53"/>
      <c r="B84" s="15" t="s">
        <v>67</v>
      </c>
      <c r="D84" s="16"/>
      <c r="E84" s="166">
        <v>182429</v>
      </c>
      <c r="F84" s="166">
        <v>787975.53981623275</v>
      </c>
      <c r="G84" s="167"/>
      <c r="H84" s="30">
        <f>IF($H$56=Lists!$D$8, IFERROR(F84-E84, ""), IF($H$56=Lists!$D$9, IFERROR(G84-E84, ""), IFERROR(G84-F84, "")))</f>
        <v>-787975.53981623275</v>
      </c>
      <c r="I84" s="109"/>
      <c r="J84" s="54"/>
    </row>
    <row r="85" spans="1:10" x14ac:dyDescent="0.35">
      <c r="A85" s="53"/>
      <c r="B85" s="18"/>
      <c r="C85" s="154"/>
      <c r="D85" s="123" t="s">
        <v>68</v>
      </c>
      <c r="E85" s="32">
        <f>SUM(E79:E84)</f>
        <v>4733992.63</v>
      </c>
      <c r="F85" s="32">
        <f>SUM(F79:F84)</f>
        <v>6550400.9379785601</v>
      </c>
      <c r="G85" s="32">
        <f>SUM(G79:G84)</f>
        <v>4985922.6899999995</v>
      </c>
      <c r="H85" s="33">
        <f>IF($H$56=Lists!$D$8, IFERROR(F85-E85, ""), IF($H$56=Lists!$D$9, IFERROR(G85-E85, ""), IFERROR(G85-F85, "")))</f>
        <v>-1564478.2479785606</v>
      </c>
      <c r="I85" s="80"/>
      <c r="J85" s="54"/>
    </row>
    <row r="86" spans="1:10" ht="10" customHeight="1" x14ac:dyDescent="0.35">
      <c r="A86" s="53"/>
      <c r="J86" s="54"/>
    </row>
    <row r="87" spans="1:10" x14ac:dyDescent="0.35">
      <c r="A87" s="53"/>
      <c r="B87" s="138" t="s">
        <v>69</v>
      </c>
      <c r="C87" s="139"/>
      <c r="D87" s="139"/>
      <c r="E87" s="139"/>
      <c r="F87" s="139"/>
      <c r="G87" s="139"/>
      <c r="H87" s="139"/>
      <c r="I87" s="140"/>
      <c r="J87" s="54"/>
    </row>
    <row r="88" spans="1:10" ht="14.5" customHeight="1" x14ac:dyDescent="0.35">
      <c r="A88" s="53"/>
      <c r="B88" s="12" t="s">
        <v>70</v>
      </c>
      <c r="C88" s="13"/>
      <c r="D88" s="14"/>
      <c r="E88" s="166">
        <v>1838007</v>
      </c>
      <c r="F88" s="166">
        <v>2554458</v>
      </c>
      <c r="G88" s="107">
        <v>2500000</v>
      </c>
      <c r="H88" s="34">
        <f>IF($H$56=Lists!$D$8, IFERROR(F88-E88, ""), IF($H$56=Lists!$D$9, IFERROR(G88-E88, ""), IFERROR(G88-F88, "")))</f>
        <v>-54458</v>
      </c>
      <c r="I88" s="114"/>
      <c r="J88" s="54"/>
    </row>
    <row r="89" spans="1:10" x14ac:dyDescent="0.35">
      <c r="A89" s="53"/>
      <c r="B89" s="15" t="s">
        <v>71</v>
      </c>
      <c r="D89" s="16"/>
      <c r="E89" s="166"/>
      <c r="F89" s="107"/>
      <c r="G89" s="107">
        <v>853037</v>
      </c>
      <c r="H89" s="34">
        <f>IF($H$56=Lists!$D$8, IFERROR(F89-E89, ""), IF($H$56=Lists!$D$9, IFERROR(G89-E89, ""), IFERROR(G89-F89, "")))</f>
        <v>853037</v>
      </c>
      <c r="I89" s="180" t="s">
        <v>210</v>
      </c>
      <c r="J89" s="54"/>
    </row>
    <row r="90" spans="1:10" x14ac:dyDescent="0.35">
      <c r="A90" s="53"/>
      <c r="B90" s="15" t="s">
        <v>72</v>
      </c>
      <c r="D90" s="16"/>
      <c r="E90" s="166">
        <v>28668958</v>
      </c>
      <c r="F90" s="166">
        <v>36053085</v>
      </c>
      <c r="G90" s="107">
        <v>9584125.3699999992</v>
      </c>
      <c r="H90" s="35">
        <f>IF($H$56=Lists!$D$8, IFERROR(F90-E90, ""), IF($H$56=Lists!$D$9, IFERROR(G90-E90, ""), IFERROR(G90-F90, "")))</f>
        <v>-26468959.630000003</v>
      </c>
      <c r="I90" s="109"/>
      <c r="J90" s="54"/>
    </row>
    <row r="91" spans="1:10" x14ac:dyDescent="0.35">
      <c r="A91" s="53"/>
      <c r="B91" s="38"/>
      <c r="C91" s="1"/>
      <c r="D91" s="156" t="s">
        <v>73</v>
      </c>
      <c r="E91" s="157">
        <f>SUM(E88:E90)</f>
        <v>30506965</v>
      </c>
      <c r="F91" s="36">
        <f t="shared" ref="F91:G91" si="5">SUM(F88:F90)</f>
        <v>38607543</v>
      </c>
      <c r="G91" s="36">
        <f t="shared" si="5"/>
        <v>12937162.369999999</v>
      </c>
      <c r="H91" s="34">
        <f>IF($H$56=Lists!$D$8, IFERROR(F91-E91, ""), IF($H$56=Lists!$D$9, IFERROR(G91-E91, ""), IFERROR(G91-F91, "")))</f>
        <v>-25670380.630000003</v>
      </c>
      <c r="I91" s="80"/>
      <c r="J91" s="54"/>
    </row>
    <row r="92" spans="1:10" x14ac:dyDescent="0.35">
      <c r="A92" s="53"/>
      <c r="B92" s="15" t="s">
        <v>74</v>
      </c>
      <c r="D92" s="16"/>
      <c r="E92" s="166">
        <v>1527169</v>
      </c>
      <c r="F92" s="166">
        <v>2995597.2434915775</v>
      </c>
      <c r="G92" s="108"/>
      <c r="H92" s="34">
        <f>IF($H$56=Lists!$D$8, IFERROR(F92-E92, ""), IF($H$56=Lists!$D$9, IFERROR(G92-E92, ""), IFERROR(G92-F92, "")))</f>
        <v>-2995597.2434915775</v>
      </c>
      <c r="I92" s="109"/>
      <c r="J92" s="54"/>
    </row>
    <row r="93" spans="1:10" x14ac:dyDescent="0.35">
      <c r="A93" s="53"/>
      <c r="B93" s="15" t="s">
        <v>75</v>
      </c>
      <c r="D93" s="16"/>
      <c r="E93" s="166"/>
      <c r="F93" s="166"/>
      <c r="G93" s="107"/>
      <c r="H93" s="34">
        <f>IF($H$56=Lists!$D$8, IFERROR(F93-E93, ""), IF($H$56=Lists!$D$9, IFERROR(G93-E93, ""), IFERROR(G93-F93, "")))</f>
        <v>0</v>
      </c>
      <c r="I93" s="178" t="s">
        <v>200</v>
      </c>
      <c r="J93" s="54"/>
    </row>
    <row r="94" spans="1:10" x14ac:dyDescent="0.35">
      <c r="A94" s="53"/>
      <c r="B94" s="15" t="s">
        <v>76</v>
      </c>
      <c r="D94" s="16"/>
      <c r="E94" s="166">
        <v>3235448</v>
      </c>
      <c r="F94" s="166">
        <v>3361060.1071975497</v>
      </c>
      <c r="G94" s="107">
        <v>1232580.79</v>
      </c>
      <c r="H94" s="34">
        <f>IF($H$56=Lists!$D$8, IFERROR(F94-E94, ""), IF($H$56=Lists!$D$9, IFERROR(G94-E94, ""), IFERROR(G94-F94, "")))</f>
        <v>-2128479.3171975496</v>
      </c>
      <c r="I94" s="109"/>
      <c r="J94" s="54"/>
    </row>
    <row r="95" spans="1:10" x14ac:dyDescent="0.35">
      <c r="A95" s="53"/>
      <c r="B95" s="15" t="str">
        <f>IF(C53=Lists!J3, "GCCM Costs", IF(C53=Lists!J4, "Design-Build Costs", ""))</f>
        <v/>
      </c>
      <c r="D95" s="16"/>
      <c r="E95" s="107"/>
      <c r="F95" s="107"/>
      <c r="G95" s="107"/>
      <c r="H95" s="34">
        <f>IF($H$56=Lists!$D$8, IFERROR(F95-E95, ""), IF($H$56=Lists!$D$9, IFERROR(G95-E95, ""), IFERROR(G95-F95, "")))</f>
        <v>0</v>
      </c>
      <c r="I95" s="109"/>
      <c r="J95" s="54"/>
    </row>
    <row r="96" spans="1:10" x14ac:dyDescent="0.35">
      <c r="A96" s="53"/>
      <c r="B96" s="15" t="str">
        <f>IF(C53=Lists!J3, "GCCM Risk Contingency", "")</f>
        <v/>
      </c>
      <c r="D96" s="16"/>
      <c r="E96" s="107"/>
      <c r="F96" s="107"/>
      <c r="G96" s="107"/>
      <c r="H96" s="34">
        <f>IF($H$56=Lists!$D$8, IFERROR(F96-E96, ""), IF($H$56=Lists!$D$9, IFERROR(G96-E96, ""), IFERROR(G96-F96, "")))</f>
        <v>0</v>
      </c>
      <c r="I96" s="109"/>
      <c r="J96" s="54"/>
    </row>
    <row r="97" spans="1:10" x14ac:dyDescent="0.35">
      <c r="A97" s="53"/>
      <c r="B97" s="153"/>
      <c r="C97" s="154"/>
      <c r="D97" s="123" t="s">
        <v>77</v>
      </c>
      <c r="E97" s="157">
        <f>SUM(E91:E96)</f>
        <v>35269582</v>
      </c>
      <c r="F97" s="36">
        <f t="shared" ref="F97" si="6">SUM(F91:F96)</f>
        <v>44964200.350689128</v>
      </c>
      <c r="G97" s="36">
        <f>SUM(G91:G96)</f>
        <v>14169743.16</v>
      </c>
      <c r="H97" s="37">
        <f>IF($H$56=Lists!$D$8, IFERROR(F97-E97, ""), IF($H$56=Lists!$D$9, IFERROR(G97-E97, ""), IFERROR(G97-F97, "")))</f>
        <v>-30794457.190689128</v>
      </c>
      <c r="I97" s="72"/>
      <c r="J97" s="54"/>
    </row>
    <row r="98" spans="1:10" ht="10" customHeight="1" x14ac:dyDescent="0.35">
      <c r="A98" s="53"/>
      <c r="J98" s="54"/>
    </row>
    <row r="99" spans="1:10" x14ac:dyDescent="0.35">
      <c r="A99" s="53"/>
      <c r="B99" s="138" t="s">
        <v>78</v>
      </c>
      <c r="C99" s="139"/>
      <c r="D99" s="139"/>
      <c r="E99" s="139"/>
      <c r="F99" s="139"/>
      <c r="G99" s="139"/>
      <c r="H99" s="139"/>
      <c r="I99" s="140"/>
      <c r="J99" s="54"/>
    </row>
    <row r="100" spans="1:10" x14ac:dyDescent="0.35">
      <c r="A100" s="53"/>
      <c r="B100" s="38" t="s">
        <v>79</v>
      </c>
      <c r="D100" s="16"/>
      <c r="E100" s="175">
        <v>1612045</v>
      </c>
      <c r="F100" s="175">
        <v>1788183.442</v>
      </c>
      <c r="G100" s="176"/>
      <c r="H100" s="39">
        <f>IF($H$56=Lists!$D$8, IFERROR(F100-E100, ""), IF($H$56=Lists!$D$9, IFERROR(G100-E100, ""), IFERROR(G100-F100, "")))</f>
        <v>-1788183.442</v>
      </c>
      <c r="I100" s="110"/>
      <c r="J100" s="81"/>
    </row>
    <row r="101" spans="1:10" x14ac:dyDescent="0.35">
      <c r="A101" s="53"/>
      <c r="B101" s="38" t="s">
        <v>80</v>
      </c>
      <c r="D101" s="16"/>
      <c r="E101" s="175">
        <v>212840</v>
      </c>
      <c r="F101" s="175">
        <v>212843</v>
      </c>
      <c r="G101" s="176">
        <v>49526.450000000012</v>
      </c>
      <c r="H101" s="39">
        <f>IF($H$56=Lists!$D$8, IFERROR(F101-E101, ""), IF($H$56=Lists!$D$9, IFERROR(G101-E101, ""), IFERROR(G101-F101, "")))</f>
        <v>-163316.54999999999</v>
      </c>
      <c r="I101" s="110"/>
      <c r="J101" s="81"/>
    </row>
    <row r="102" spans="1:10" x14ac:dyDescent="0.35">
      <c r="A102" s="53"/>
      <c r="B102" s="38" t="s">
        <v>81</v>
      </c>
      <c r="D102" s="16"/>
      <c r="E102" s="166">
        <v>88385</v>
      </c>
      <c r="F102" s="166">
        <v>80716</v>
      </c>
      <c r="G102" s="167">
        <v>175000</v>
      </c>
      <c r="H102" s="40">
        <f>IF($H$56=Lists!$D$8, IFERROR(F102-E102, ""), IF($H$56=Lists!$D$9, IFERROR(G102-E102, ""), IFERROR(G102-F102, "")))</f>
        <v>94284</v>
      </c>
      <c r="I102" s="114" t="s">
        <v>211</v>
      </c>
      <c r="J102" s="54"/>
    </row>
    <row r="103" spans="1:10" x14ac:dyDescent="0.35">
      <c r="A103" s="53"/>
      <c r="B103" s="38" t="s">
        <v>82</v>
      </c>
      <c r="D103" s="16"/>
      <c r="E103" s="166">
        <v>1226971</v>
      </c>
      <c r="F103" s="166">
        <v>1423849.8</v>
      </c>
      <c r="G103" s="177">
        <v>345298</v>
      </c>
      <c r="H103" s="41">
        <f>IF($H$56=Lists!$D$8, IFERROR(F103-E103, ""), IF($H$56=Lists!$D$9, IFERROR(G103-E103, ""), IFERROR(G103-F103, "")))</f>
        <v>-1078551.8</v>
      </c>
      <c r="I103" s="179" t="s">
        <v>201</v>
      </c>
      <c r="J103" s="81"/>
    </row>
    <row r="104" spans="1:10" ht="15" thickBot="1" x14ac:dyDescent="0.4">
      <c r="A104" s="53"/>
      <c r="B104" s="158"/>
      <c r="C104" s="60"/>
      <c r="D104" s="124" t="s">
        <v>83</v>
      </c>
      <c r="E104" s="42">
        <f>SUM(E100:E103)</f>
        <v>3140241</v>
      </c>
      <c r="F104" s="42">
        <f>SUM(F100:F103)</f>
        <v>3505592.2420000001</v>
      </c>
      <c r="G104" s="42">
        <f>SUM(G100:G103)</f>
        <v>569824.44999999995</v>
      </c>
      <c r="H104" s="37">
        <f>IF($H$56=Lists!$D$8, IFERROR(F104-E104, ""), IF($H$56=Lists!$D$9, IFERROR(G104-E104, ""), IFERROR(G104-F104, "")))</f>
        <v>-2935767.7920000004</v>
      </c>
      <c r="I104" s="82"/>
      <c r="J104" s="81"/>
    </row>
    <row r="105" spans="1:10" ht="19.5" thickTop="1" thickBot="1" x14ac:dyDescent="0.5">
      <c r="A105" s="53"/>
      <c r="B105" s="83" t="s">
        <v>84</v>
      </c>
      <c r="C105" s="84"/>
      <c r="D105" s="84"/>
      <c r="E105" s="85">
        <f>SUM(E76,E85,E97,E104)</f>
        <v>43143815.630000003</v>
      </c>
      <c r="F105" s="85">
        <f>SUM(F76,F85,F97,F104)</f>
        <v>55020193.530667685</v>
      </c>
      <c r="G105" s="85">
        <f>SUM(G76,G85,G97,G104)</f>
        <v>19725490.300000001</v>
      </c>
      <c r="H105" s="85">
        <f>SUM(H76,H85,H97,H104)</f>
        <v>-35294703.230667688</v>
      </c>
      <c r="I105" s="86"/>
      <c r="J105" s="81"/>
    </row>
    <row r="106" spans="1:10" ht="10" customHeight="1" thickTop="1" x14ac:dyDescent="0.35">
      <c r="A106" s="53"/>
      <c r="B106" s="115"/>
      <c r="C106" s="115"/>
      <c r="D106" s="115"/>
      <c r="E106" s="43"/>
      <c r="F106" s="43"/>
      <c r="G106" s="43"/>
      <c r="H106" s="43"/>
      <c r="I106" s="112"/>
      <c r="J106" s="81"/>
    </row>
    <row r="107" spans="1:10" s="1" customFormat="1" x14ac:dyDescent="0.35">
      <c r="A107" s="56"/>
      <c r="B107" s="192" t="str">
        <f>IF(ReportType=Lists!$O$2, "", "Close-Out Information")</f>
        <v/>
      </c>
      <c r="C107" s="193"/>
      <c r="D107" s="193"/>
      <c r="E107" s="193"/>
      <c r="F107" s="193"/>
      <c r="G107" s="193"/>
      <c r="H107" s="193"/>
      <c r="I107" s="194"/>
      <c r="J107" s="57"/>
    </row>
    <row r="108" spans="1:10" s="1" customFormat="1" x14ac:dyDescent="0.35">
      <c r="A108" s="56"/>
      <c r="B108" s="44"/>
      <c r="C108" s="202"/>
      <c r="D108" s="202"/>
      <c r="E108" s="202" t="str">
        <f>IF(ReportType=Lists!$O$2, "", "NOTES")</f>
        <v/>
      </c>
      <c r="F108" s="202"/>
      <c r="G108" s="202"/>
      <c r="H108" s="202"/>
      <c r="I108" s="203"/>
      <c r="J108" s="57"/>
    </row>
    <row r="109" spans="1:10" ht="15" customHeight="1" x14ac:dyDescent="0.35">
      <c r="A109" s="53"/>
      <c r="B109" s="71" t="str">
        <f>IF(ReportType=Lists!$O$2, "", "Number of Change Orders")</f>
        <v/>
      </c>
      <c r="C109" s="195"/>
      <c r="D109" s="196"/>
      <c r="E109" s="199"/>
      <c r="F109" s="200"/>
      <c r="G109" s="200"/>
      <c r="H109" s="200"/>
      <c r="I109" s="201"/>
      <c r="J109" s="54"/>
    </row>
    <row r="110" spans="1:10" ht="15" customHeight="1" x14ac:dyDescent="0.35">
      <c r="A110" s="53"/>
      <c r="B110" s="71" t="str">
        <f>IF(ReportType=Lists!$O$2, "", "Total Value of Change Orders")</f>
        <v/>
      </c>
      <c r="C110" s="204"/>
      <c r="D110" s="205"/>
      <c r="E110" s="117"/>
      <c r="F110" s="118"/>
      <c r="G110" s="118"/>
      <c r="H110" s="118"/>
      <c r="I110" s="119"/>
      <c r="J110" s="54"/>
    </row>
    <row r="111" spans="1:10" ht="15" customHeight="1" x14ac:dyDescent="0.35">
      <c r="A111" s="53"/>
      <c r="B111" s="71" t="str">
        <f>IF(ReportType=Lists!$O$2, "", "Outstanding Liabilities")</f>
        <v/>
      </c>
      <c r="C111" s="204"/>
      <c r="D111" s="205"/>
      <c r="E111" s="117"/>
      <c r="F111" s="118"/>
      <c r="G111" s="118"/>
      <c r="H111" s="118"/>
      <c r="I111" s="119"/>
      <c r="J111" s="54"/>
    </row>
    <row r="112" spans="1:10" x14ac:dyDescent="0.35">
      <c r="A112" s="53"/>
      <c r="B112" s="18" t="str">
        <f>IF(ReportType=Lists!$O$2, "", "Unsettled Claims")</f>
        <v/>
      </c>
      <c r="C112" s="197"/>
      <c r="D112" s="198"/>
      <c r="E112" s="199"/>
      <c r="F112" s="200"/>
      <c r="G112" s="200"/>
      <c r="H112" s="200"/>
      <c r="I112" s="201"/>
      <c r="J112" s="54"/>
    </row>
    <row r="113" spans="1:10" ht="10" customHeight="1" x14ac:dyDescent="0.35">
      <c r="A113" s="53"/>
      <c r="J113" s="54"/>
    </row>
    <row r="114" spans="1:10" ht="15" thickBot="1" x14ac:dyDescent="0.4">
      <c r="A114" s="53"/>
      <c r="B114" s="1" t="s">
        <v>85</v>
      </c>
      <c r="J114" s="54"/>
    </row>
    <row r="115" spans="1:10" x14ac:dyDescent="0.35">
      <c r="A115" s="53"/>
      <c r="B115" s="209" t="s">
        <v>213</v>
      </c>
      <c r="C115" s="210"/>
      <c r="D115" s="210"/>
      <c r="E115" s="210"/>
      <c r="F115" s="210"/>
      <c r="G115" s="210"/>
      <c r="H115" s="210"/>
      <c r="I115" s="211"/>
      <c r="J115" s="54"/>
    </row>
    <row r="116" spans="1:10" x14ac:dyDescent="0.35">
      <c r="A116" s="53"/>
      <c r="B116" s="218" t="s">
        <v>215</v>
      </c>
      <c r="C116" s="213"/>
      <c r="D116" s="213"/>
      <c r="E116" s="213"/>
      <c r="F116" s="213"/>
      <c r="G116" s="213"/>
      <c r="H116" s="213"/>
      <c r="I116" s="214"/>
      <c r="J116" s="54"/>
    </row>
    <row r="117" spans="1:10" x14ac:dyDescent="0.35">
      <c r="A117" s="53"/>
      <c r="B117" s="212" t="s">
        <v>214</v>
      </c>
      <c r="C117" s="213"/>
      <c r="D117" s="213"/>
      <c r="E117" s="213"/>
      <c r="F117" s="213"/>
      <c r="G117" s="213"/>
      <c r="H117" s="213"/>
      <c r="I117" s="214"/>
      <c r="J117" s="54"/>
    </row>
    <row r="118" spans="1:10" x14ac:dyDescent="0.35">
      <c r="A118" s="53"/>
      <c r="B118" s="212"/>
      <c r="C118" s="213"/>
      <c r="D118" s="213"/>
      <c r="E118" s="213"/>
      <c r="F118" s="213"/>
      <c r="G118" s="213"/>
      <c r="H118" s="213"/>
      <c r="I118" s="214"/>
      <c r="J118" s="54"/>
    </row>
    <row r="119" spans="1:10" x14ac:dyDescent="0.35">
      <c r="A119" s="53"/>
      <c r="B119" s="212"/>
      <c r="C119" s="213"/>
      <c r="D119" s="213"/>
      <c r="E119" s="213"/>
      <c r="F119" s="213"/>
      <c r="G119" s="213"/>
      <c r="H119" s="213"/>
      <c r="I119" s="214"/>
      <c r="J119" s="54"/>
    </row>
    <row r="120" spans="1:10" x14ac:dyDescent="0.35">
      <c r="A120" s="53"/>
      <c r="B120" s="212"/>
      <c r="C120" s="213"/>
      <c r="D120" s="213"/>
      <c r="E120" s="213"/>
      <c r="F120" s="213"/>
      <c r="G120" s="213"/>
      <c r="H120" s="213"/>
      <c r="I120" s="214"/>
      <c r="J120" s="54"/>
    </row>
    <row r="121" spans="1:10" x14ac:dyDescent="0.35">
      <c r="A121" s="53"/>
      <c r="B121" s="212"/>
      <c r="C121" s="213"/>
      <c r="D121" s="213"/>
      <c r="E121" s="213"/>
      <c r="F121" s="213"/>
      <c r="G121" s="213"/>
      <c r="H121" s="213"/>
      <c r="I121" s="214"/>
      <c r="J121" s="54"/>
    </row>
    <row r="122" spans="1:10" x14ac:dyDescent="0.35">
      <c r="A122" s="53"/>
      <c r="B122" s="212"/>
      <c r="C122" s="213"/>
      <c r="D122" s="213"/>
      <c r="E122" s="213"/>
      <c r="F122" s="213"/>
      <c r="G122" s="213"/>
      <c r="H122" s="213"/>
      <c r="I122" s="214"/>
      <c r="J122" s="54"/>
    </row>
    <row r="123" spans="1:10" x14ac:dyDescent="0.35">
      <c r="A123" s="53"/>
      <c r="B123" s="212"/>
      <c r="C123" s="213"/>
      <c r="D123" s="213"/>
      <c r="E123" s="213"/>
      <c r="F123" s="213"/>
      <c r="G123" s="213"/>
      <c r="H123" s="213"/>
      <c r="I123" s="214"/>
      <c r="J123" s="54"/>
    </row>
    <row r="124" spans="1:10" x14ac:dyDescent="0.35">
      <c r="A124" s="53"/>
      <c r="B124" s="212"/>
      <c r="C124" s="213"/>
      <c r="D124" s="213"/>
      <c r="E124" s="213"/>
      <c r="F124" s="213"/>
      <c r="G124" s="213"/>
      <c r="H124" s="213"/>
      <c r="I124" s="214"/>
      <c r="J124" s="54"/>
    </row>
    <row r="125" spans="1:10" x14ac:dyDescent="0.35">
      <c r="A125" s="53"/>
      <c r="B125" s="212"/>
      <c r="C125" s="213"/>
      <c r="D125" s="213"/>
      <c r="E125" s="213"/>
      <c r="F125" s="213"/>
      <c r="G125" s="213"/>
      <c r="H125" s="213"/>
      <c r="I125" s="214"/>
      <c r="J125" s="54"/>
    </row>
    <row r="126" spans="1:10" x14ac:dyDescent="0.35">
      <c r="A126" s="53"/>
      <c r="B126" s="212"/>
      <c r="C126" s="213"/>
      <c r="D126" s="213"/>
      <c r="E126" s="213"/>
      <c r="F126" s="213"/>
      <c r="G126" s="213"/>
      <c r="H126" s="213"/>
      <c r="I126" s="214"/>
      <c r="J126" s="54"/>
    </row>
    <row r="127" spans="1:10" x14ac:dyDescent="0.35">
      <c r="A127" s="53"/>
      <c r="B127" s="212"/>
      <c r="C127" s="213"/>
      <c r="D127" s="213"/>
      <c r="E127" s="213"/>
      <c r="F127" s="213"/>
      <c r="G127" s="213"/>
      <c r="H127" s="213"/>
      <c r="I127" s="214"/>
      <c r="J127" s="54"/>
    </row>
    <row r="128" spans="1:10" x14ac:dyDescent="0.35">
      <c r="A128" s="53"/>
      <c r="B128" s="212"/>
      <c r="C128" s="213"/>
      <c r="D128" s="213"/>
      <c r="E128" s="213"/>
      <c r="F128" s="213"/>
      <c r="G128" s="213"/>
      <c r="H128" s="213"/>
      <c r="I128" s="214"/>
      <c r="J128" s="54"/>
    </row>
    <row r="129" spans="1:10" x14ac:dyDescent="0.35">
      <c r="A129" s="53"/>
      <c r="B129" s="212"/>
      <c r="C129" s="213"/>
      <c r="D129" s="213"/>
      <c r="E129" s="213"/>
      <c r="F129" s="213"/>
      <c r="G129" s="213"/>
      <c r="H129" s="213"/>
      <c r="I129" s="214"/>
      <c r="J129" s="54"/>
    </row>
    <row r="130" spans="1:10" x14ac:dyDescent="0.35">
      <c r="A130" s="53"/>
      <c r="B130" s="212"/>
      <c r="C130" s="213"/>
      <c r="D130" s="213"/>
      <c r="E130" s="213"/>
      <c r="F130" s="213"/>
      <c r="G130" s="213"/>
      <c r="H130" s="213"/>
      <c r="I130" s="214"/>
      <c r="J130" s="54"/>
    </row>
    <row r="131" spans="1:10" x14ac:dyDescent="0.35">
      <c r="A131" s="53"/>
      <c r="B131" s="212"/>
      <c r="C131" s="213"/>
      <c r="D131" s="213"/>
      <c r="E131" s="213"/>
      <c r="F131" s="213"/>
      <c r="G131" s="213"/>
      <c r="H131" s="213"/>
      <c r="I131" s="214"/>
      <c r="J131" s="54"/>
    </row>
    <row r="132" spans="1:10" x14ac:dyDescent="0.35">
      <c r="A132" s="53"/>
      <c r="B132" s="212"/>
      <c r="C132" s="213"/>
      <c r="D132" s="213"/>
      <c r="E132" s="213"/>
      <c r="F132" s="213"/>
      <c r="G132" s="213"/>
      <c r="H132" s="213"/>
      <c r="I132" s="214"/>
      <c r="J132" s="54"/>
    </row>
    <row r="133" spans="1:10" x14ac:dyDescent="0.35">
      <c r="A133" s="53"/>
      <c r="B133" s="212"/>
      <c r="C133" s="213"/>
      <c r="D133" s="213"/>
      <c r="E133" s="213"/>
      <c r="F133" s="213"/>
      <c r="G133" s="213"/>
      <c r="H133" s="213"/>
      <c r="I133" s="214"/>
      <c r="J133" s="54"/>
    </row>
    <row r="134" spans="1:10" ht="15" thickBot="1" x14ac:dyDescent="0.4">
      <c r="A134" s="53"/>
      <c r="B134" s="215"/>
      <c r="C134" s="216"/>
      <c r="D134" s="216"/>
      <c r="E134" s="216"/>
      <c r="F134" s="216"/>
      <c r="G134" s="216"/>
      <c r="H134" s="216"/>
      <c r="I134" s="217"/>
      <c r="J134" s="54"/>
    </row>
    <row r="135" spans="1:10" ht="10" customHeight="1" thickBot="1" x14ac:dyDescent="0.4">
      <c r="A135" s="75"/>
      <c r="B135" s="59"/>
      <c r="C135" s="59"/>
      <c r="D135" s="59"/>
      <c r="E135" s="59"/>
      <c r="F135" s="59"/>
      <c r="G135" s="59"/>
      <c r="H135" s="59"/>
      <c r="I135" s="59"/>
      <c r="J135" s="77"/>
    </row>
  </sheetData>
  <sheetProtection formatCells="0" formatColumns="0" formatRows="0" insertRows="0" insertHyperlinks="0"/>
  <mergeCells count="22">
    <mergeCell ref="C5:H5"/>
    <mergeCell ref="C7:H7"/>
    <mergeCell ref="C6:H6"/>
    <mergeCell ref="B107:I107"/>
    <mergeCell ref="C109:D109"/>
    <mergeCell ref="C112:D112"/>
    <mergeCell ref="E109:I109"/>
    <mergeCell ref="E112:I112"/>
    <mergeCell ref="C108:D108"/>
    <mergeCell ref="E108:I108"/>
    <mergeCell ref="C110:D110"/>
    <mergeCell ref="C111:D111"/>
    <mergeCell ref="C10:H10"/>
    <mergeCell ref="C11:H11"/>
    <mergeCell ref="C12:H12"/>
    <mergeCell ref="G51:H51"/>
    <mergeCell ref="G52:H52"/>
    <mergeCell ref="G53:H53"/>
    <mergeCell ref="E51:F51"/>
    <mergeCell ref="C51:D51"/>
    <mergeCell ref="C52:D52"/>
    <mergeCell ref="C53:D53"/>
  </mergeCells>
  <conditionalFormatting sqref="A1:J30">
    <cfRule type="expression" dxfId="10" priority="19">
      <formula>CELL("PROTECT", A1)=0</formula>
    </cfRule>
  </conditionalFormatting>
  <conditionalFormatting sqref="A32:J75">
    <cfRule type="expression" dxfId="9" priority="13">
      <formula>CELL("PROTECT", A32)=0</formula>
    </cfRule>
  </conditionalFormatting>
  <conditionalFormatting sqref="A86:J94">
    <cfRule type="expression" dxfId="8" priority="1">
      <formula>CELL("PROTECT", A86)=0</formula>
    </cfRule>
  </conditionalFormatting>
  <conditionalFormatting sqref="A95:J99 A104:J109 A110:C111 E110:J111 A112:J114 A31:G31 J31 A76 C76:J76 A77:J78 A79:D84 A85 C85:J85">
    <cfRule type="expression" dxfId="7" priority="24">
      <formula>CELL("PROTECT", A31)=0</formula>
    </cfRule>
  </conditionalFormatting>
  <conditionalFormatting sqref="A100:J103">
    <cfRule type="expression" dxfId="6" priority="3">
      <formula>CELL("PROTECT", A100)=0</formula>
    </cfRule>
  </conditionalFormatting>
  <conditionalFormatting sqref="A115:J135">
    <cfRule type="expression" dxfId="5" priority="2">
      <formula>CELL("PROTECT", A115)=0</formula>
    </cfRule>
  </conditionalFormatting>
  <conditionalFormatting sqref="E79:G80 E81 G81">
    <cfRule type="expression" dxfId="3" priority="12">
      <formula>CELL("PROTECT", E79)=0</formula>
    </cfRule>
  </conditionalFormatting>
  <conditionalFormatting sqref="E95:I96">
    <cfRule type="expression" dxfId="2" priority="23">
      <formula>$B95=""</formula>
    </cfRule>
  </conditionalFormatting>
  <conditionalFormatting sqref="E82:J84">
    <cfRule type="expression" dxfId="1" priority="11">
      <formula>CELL("PROTECT", E82)=0</formula>
    </cfRule>
  </conditionalFormatting>
  <conditionalFormatting sqref="H79:J81">
    <cfRule type="expression" dxfId="0" priority="9">
      <formula>CELL("PROTECT", H79)=0</formula>
    </cfRule>
  </conditionalFormatting>
  <dataValidations disablePrompts="1" count="1">
    <dataValidation type="list" allowBlank="1" showInputMessage="1" showErrorMessage="1" sqref="K63" xr:uid="{00000000-0002-0000-0100-000000000000}">
      <formula1>"PMoptions"</formula1>
    </dataValidation>
  </dataValidations>
  <hyperlinks>
    <hyperlink ref="C12" r:id="rId1" xr:uid="{851535DF-48D2-4951-87C3-2EB1162CEFFA}"/>
  </hyperlinks>
  <pageMargins left="0.45" right="0.45" top="0.5" bottom="0.5" header="0.3" footer="0.3"/>
  <pageSetup scale="66" fitToHeight="2" orientation="portrait" r:id="rId2"/>
  <headerFooter>
    <oddFooter>&amp;C&amp;P</oddFooter>
  </headerFooter>
  <rowBreaks count="1" manualBreakCount="1">
    <brk id="71" max="9" man="1"/>
  </rowBreaks>
  <legacyDrawing r:id="rId3"/>
  <extLst>
    <ext xmlns:x14="http://schemas.microsoft.com/office/spreadsheetml/2009/9/main" uri="{78C0D931-6437-407d-A8EE-F0AAD7539E65}">
      <x14:conditionalFormattings>
        <x14:conditionalFormatting xmlns:xm="http://schemas.microsoft.com/office/excel/2006/main">
          <x14:cfRule type="expression" priority="22" id="{B9175676-CF21-48FE-9D3A-C33726FBC220}">
            <xm:f>ReportType=Lists!$O$2</xm:f>
            <x14:dxf>
              <font>
                <b val="0"/>
                <i val="0"/>
              </font>
              <numFmt numFmtId="0" formatCode="General"/>
              <fill>
                <patternFill patternType="none">
                  <bgColor auto="1"/>
                </patternFill>
              </fill>
              <border>
                <left/>
                <right/>
                <top/>
                <bottom/>
                <vertical/>
                <horizontal/>
              </border>
            </x14:dxf>
          </x14:cfRule>
          <xm:sqref>B107:I112</xm:sqref>
        </x14:conditionalFormatting>
      </x14:conditionalFormattings>
    </ex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100-000005000000}">
          <x14:formula1>
            <xm:f>Lists!$D$8:$D$10</xm:f>
          </x14:formula1>
          <xm:sqref>H56</xm:sqref>
        </x14:dataValidation>
        <x14:dataValidation type="list" allowBlank="1" showInputMessage="1" showErrorMessage="1" xr:uid="{00000000-0002-0000-0100-000006000000}">
          <x14:formula1>
            <xm:f>Lists!$O$2:$O$3</xm:f>
          </x14:formula1>
          <xm:sqref>B3:I3</xm:sqref>
        </x14:dataValidation>
        <x14:dataValidation type="list" allowBlank="1" showInputMessage="1" showErrorMessage="1" xr:uid="{00000000-0002-0000-0100-000007000000}">
          <x14:formula1>
            <xm:f>Lists!$M$2:$M$26</xm:f>
          </x14:formula1>
          <xm:sqref>B4:I4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3DDE2-230C-473B-9B12-D567FD3CB0D1}">
  <dimension ref="A1:R1"/>
  <sheetViews>
    <sheetView showGridLines="0" workbookViewId="0">
      <selection activeCell="B5" sqref="B5"/>
    </sheetView>
  </sheetViews>
  <sheetFormatPr defaultRowHeight="14.5" x14ac:dyDescent="0.35"/>
  <sheetData>
    <row r="1" spans="1:18" ht="21" x14ac:dyDescent="0.5">
      <c r="A1" s="144" t="s">
        <v>86</v>
      </c>
      <c r="B1" s="145"/>
      <c r="C1" s="145"/>
      <c r="D1" s="145"/>
      <c r="E1" s="145"/>
      <c r="F1" s="145"/>
      <c r="G1" s="145"/>
      <c r="H1" s="145"/>
      <c r="I1" s="145"/>
      <c r="J1" s="145"/>
      <c r="K1" s="145"/>
      <c r="L1" s="145"/>
      <c r="M1" s="145"/>
      <c r="N1" s="145"/>
      <c r="O1" s="145"/>
      <c r="P1" s="145"/>
      <c r="Q1" s="145"/>
      <c r="R1" s="145"/>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D4E03-9EE5-45FE-BBBE-0B8FBAA19429}">
  <dimension ref="A1:R1"/>
  <sheetViews>
    <sheetView showGridLines="0" workbookViewId="0">
      <selection activeCell="B2" sqref="B2:J3"/>
    </sheetView>
  </sheetViews>
  <sheetFormatPr defaultRowHeight="14.5" x14ac:dyDescent="0.35"/>
  <sheetData>
    <row r="1" spans="1:18" ht="21" x14ac:dyDescent="0.5">
      <c r="A1" s="144" t="s">
        <v>86</v>
      </c>
      <c r="B1" s="145"/>
      <c r="C1" s="145"/>
      <c r="D1" s="145"/>
      <c r="E1" s="145"/>
      <c r="F1" s="145"/>
      <c r="G1" s="145"/>
      <c r="H1" s="145"/>
      <c r="I1" s="145"/>
      <c r="J1" s="145"/>
      <c r="K1" s="145"/>
      <c r="L1" s="145"/>
      <c r="M1" s="145"/>
      <c r="N1" s="145"/>
      <c r="O1" s="145"/>
      <c r="P1" s="145"/>
      <c r="Q1" s="145"/>
      <c r="R1" s="145"/>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40A7D-BFAA-4135-A07E-9ED6E1DFC08E}">
  <dimension ref="A1:R1"/>
  <sheetViews>
    <sheetView showGridLines="0" workbookViewId="0">
      <selection activeCell="A2" sqref="A2:K3"/>
    </sheetView>
  </sheetViews>
  <sheetFormatPr defaultRowHeight="14.5" x14ac:dyDescent="0.35"/>
  <sheetData>
    <row r="1" spans="1:18" ht="21" x14ac:dyDescent="0.5">
      <c r="A1" s="144" t="s">
        <v>86</v>
      </c>
      <c r="B1" s="145"/>
      <c r="C1" s="145"/>
      <c r="D1" s="145"/>
      <c r="E1" s="145"/>
      <c r="F1" s="145"/>
      <c r="G1" s="145"/>
      <c r="H1" s="145"/>
      <c r="I1" s="145"/>
      <c r="J1" s="145"/>
      <c r="K1" s="145"/>
      <c r="L1" s="145"/>
      <c r="M1" s="145"/>
      <c r="N1" s="145"/>
      <c r="O1" s="145"/>
      <c r="P1" s="145"/>
      <c r="Q1" s="145"/>
      <c r="R1" s="145"/>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570A2-5C53-4648-B432-E375B70C8E28}">
  <dimension ref="A1:R3"/>
  <sheetViews>
    <sheetView showGridLines="0" topLeftCell="A25" workbookViewId="0">
      <selection activeCell="Y43" sqref="Y43"/>
    </sheetView>
  </sheetViews>
  <sheetFormatPr defaultRowHeight="14.5" x14ac:dyDescent="0.35"/>
  <sheetData>
    <row r="1" spans="1:18" ht="21" x14ac:dyDescent="0.5">
      <c r="A1" s="144" t="s">
        <v>86</v>
      </c>
      <c r="B1" s="145"/>
      <c r="C1" s="145"/>
      <c r="D1" s="145"/>
      <c r="E1" s="145"/>
      <c r="F1" s="145"/>
      <c r="G1" s="145"/>
      <c r="H1" s="145"/>
      <c r="I1" s="145"/>
      <c r="J1" s="145"/>
      <c r="K1" s="145"/>
      <c r="L1" s="145"/>
      <c r="M1" s="145"/>
      <c r="N1" s="145"/>
      <c r="O1" s="145"/>
      <c r="P1" s="145"/>
      <c r="Q1" s="145"/>
      <c r="R1" s="145"/>
    </row>
    <row r="2" spans="1:18" x14ac:dyDescent="0.35">
      <c r="G2" t="s">
        <v>185</v>
      </c>
    </row>
    <row r="3" spans="1:18" x14ac:dyDescent="0.35">
      <c r="B3" t="s">
        <v>186</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O65"/>
  <sheetViews>
    <sheetView workbookViewId="0">
      <selection activeCell="M2" sqref="M2"/>
    </sheetView>
  </sheetViews>
  <sheetFormatPr defaultRowHeight="14.5" x14ac:dyDescent="0.35"/>
  <cols>
    <col min="2" max="2" width="50.1796875" bestFit="1" customWidth="1"/>
    <col min="8" max="8" width="9.1796875" style="2"/>
    <col min="13" max="13" width="15.453125" bestFit="1" customWidth="1"/>
    <col min="15" max="15" width="58.81640625" bestFit="1" customWidth="1"/>
  </cols>
  <sheetData>
    <row r="1" spans="2:15" x14ac:dyDescent="0.35">
      <c r="B1" s="1" t="s">
        <v>32</v>
      </c>
      <c r="C1" s="1"/>
      <c r="D1" s="1" t="s">
        <v>87</v>
      </c>
      <c r="E1" s="1"/>
      <c r="F1" s="1" t="s">
        <v>88</v>
      </c>
      <c r="G1" s="1"/>
      <c r="H1" s="94"/>
      <c r="I1" s="1"/>
      <c r="J1" s="1"/>
      <c r="K1" s="1"/>
      <c r="L1" s="1"/>
      <c r="M1" s="1" t="s">
        <v>89</v>
      </c>
      <c r="N1" s="1"/>
      <c r="O1" s="1" t="s">
        <v>90</v>
      </c>
    </row>
    <row r="2" spans="2:15" ht="15" customHeight="1" x14ac:dyDescent="0.35">
      <c r="B2" t="s">
        <v>91</v>
      </c>
      <c r="D2" t="s">
        <v>92</v>
      </c>
      <c r="F2" t="s">
        <v>93</v>
      </c>
      <c r="H2" s="2" t="s">
        <v>94</v>
      </c>
      <c r="J2" t="s">
        <v>95</v>
      </c>
      <c r="M2" t="s">
        <v>3</v>
      </c>
      <c r="O2" t="s">
        <v>2</v>
      </c>
    </row>
    <row r="3" spans="2:15" ht="15" customHeight="1" x14ac:dyDescent="0.35">
      <c r="B3" t="s">
        <v>96</v>
      </c>
      <c r="D3" t="s">
        <v>97</v>
      </c>
      <c r="F3" t="s">
        <v>4</v>
      </c>
      <c r="H3" s="3" t="s">
        <v>98</v>
      </c>
      <c r="J3" t="s">
        <v>99</v>
      </c>
      <c r="M3" t="str">
        <f ca="1">TEXT(DATE(YEAR(TODAY()), MONTH(TODAY())+ROWS($M$2:$M3)-1, DAY(1)), "MMMM YYYY")</f>
        <v>January 2026</v>
      </c>
      <c r="O3" t="s">
        <v>100</v>
      </c>
    </row>
    <row r="4" spans="2:15" ht="15" customHeight="1" x14ac:dyDescent="0.35">
      <c r="B4" t="s">
        <v>101</v>
      </c>
      <c r="F4" t="s">
        <v>102</v>
      </c>
      <c r="H4" s="2" t="s">
        <v>103</v>
      </c>
      <c r="J4" t="s">
        <v>104</v>
      </c>
      <c r="M4" t="str">
        <f ca="1">TEXT(DATE(YEAR(TODAY()), MONTH(TODAY())+ROWS($M$2:$M4)-1, DAY(1)), "MMMM YYYY")</f>
        <v>February 2026</v>
      </c>
    </row>
    <row r="5" spans="2:15" ht="15" customHeight="1" x14ac:dyDescent="0.35">
      <c r="B5" t="s">
        <v>105</v>
      </c>
      <c r="H5" s="3" t="s">
        <v>106</v>
      </c>
      <c r="J5" t="s">
        <v>102</v>
      </c>
      <c r="M5" t="str">
        <f ca="1">TEXT(DATE(YEAR(TODAY()), MONTH(TODAY())+ROWS($M$2:$M5)-1, DAY(1)), "MMMM YYYY")</f>
        <v>March 2026</v>
      </c>
    </row>
    <row r="6" spans="2:15" ht="15" customHeight="1" x14ac:dyDescent="0.35">
      <c r="B6" t="s">
        <v>107</v>
      </c>
      <c r="H6" s="2" t="s">
        <v>108</v>
      </c>
      <c r="M6" t="str">
        <f ca="1">TEXT(DATE(YEAR(TODAY()), MONTH(TODAY())+ROWS($M$2:$M6)-1, DAY(1)), "MMMM YYYY")</f>
        <v>April 2026</v>
      </c>
    </row>
    <row r="7" spans="2:15" ht="15" customHeight="1" x14ac:dyDescent="0.35">
      <c r="B7" t="s">
        <v>109</v>
      </c>
      <c r="H7" s="3" t="s">
        <v>110</v>
      </c>
      <c r="M7" t="str">
        <f ca="1">TEXT(DATE(YEAR(TODAY()), MONTH(TODAY())+ROWS($M$2:$M7)-1, DAY(1)), "MMMM YYYY")</f>
        <v>May 2026</v>
      </c>
    </row>
    <row r="8" spans="2:15" ht="15" customHeight="1" x14ac:dyDescent="0.35">
      <c r="B8" t="s">
        <v>111</v>
      </c>
      <c r="D8" t="s">
        <v>112</v>
      </c>
      <c r="H8" s="2" t="s">
        <v>113</v>
      </c>
      <c r="M8" t="str">
        <f ca="1">TEXT(DATE(YEAR(TODAY()), MONTH(TODAY())+ROWS($M$2:$M8)-1, DAY(1)), "MMMM YYYY")</f>
        <v>June 2026</v>
      </c>
    </row>
    <row r="9" spans="2:15" ht="15" customHeight="1" x14ac:dyDescent="0.35">
      <c r="B9" t="s">
        <v>114</v>
      </c>
      <c r="D9" t="s">
        <v>115</v>
      </c>
      <c r="H9" s="3" t="s">
        <v>116</v>
      </c>
      <c r="M9" t="str">
        <f ca="1">TEXT(DATE(YEAR(TODAY()), MONTH(TODAY())+ROWS($M$2:$M9)-1, DAY(1)), "MMMM YYYY")</f>
        <v>July 2026</v>
      </c>
    </row>
    <row r="10" spans="2:15" ht="15" customHeight="1" x14ac:dyDescent="0.35">
      <c r="B10" t="s">
        <v>117</v>
      </c>
      <c r="D10" t="s">
        <v>41</v>
      </c>
      <c r="H10" s="2" t="s">
        <v>118</v>
      </c>
      <c r="M10" t="str">
        <f ca="1">TEXT(DATE(YEAR(TODAY()), MONTH(TODAY())+ROWS($M$2:$M10)-1, DAY(1)), "MMMM YYYY")</f>
        <v>August 2026</v>
      </c>
    </row>
    <row r="11" spans="2:15" ht="15" customHeight="1" x14ac:dyDescent="0.35">
      <c r="B11" t="s">
        <v>119</v>
      </c>
      <c r="H11" s="3" t="s">
        <v>120</v>
      </c>
      <c r="M11" t="str">
        <f ca="1">TEXT(DATE(YEAR(TODAY()), MONTH(TODAY())+ROWS($M$2:$M11)-1, DAY(1)), "MMMM YYYY")</f>
        <v>September 2026</v>
      </c>
    </row>
    <row r="12" spans="2:15" ht="15" customHeight="1" x14ac:dyDescent="0.35">
      <c r="B12" t="s">
        <v>121</v>
      </c>
      <c r="H12" s="3" t="s">
        <v>122</v>
      </c>
      <c r="M12" t="str">
        <f ca="1">TEXT(DATE(YEAR(TODAY()), MONTH(TODAY())+ROWS($M$2:$M12)-1, DAY(1)), "MMMM YYYY")</f>
        <v>October 2026</v>
      </c>
    </row>
    <row r="13" spans="2:15" ht="15" customHeight="1" x14ac:dyDescent="0.35">
      <c r="B13" t="s">
        <v>123</v>
      </c>
      <c r="H13" s="3" t="s">
        <v>124</v>
      </c>
      <c r="M13" t="str">
        <f ca="1">TEXT(DATE(YEAR(TODAY()), MONTH(TODAY())+ROWS($M$2:$M13)-1, DAY(1)), "MMMM YYYY")</f>
        <v>November 2026</v>
      </c>
    </row>
    <row r="14" spans="2:15" ht="15" customHeight="1" x14ac:dyDescent="0.35">
      <c r="B14" t="s">
        <v>125</v>
      </c>
      <c r="H14" s="2" t="s">
        <v>126</v>
      </c>
      <c r="M14" t="str">
        <f ca="1">TEXT(DATE(YEAR(TODAY()), MONTH(TODAY())+ROWS($M$2:$M14)-1, DAY(1)), "MMMM YYYY")</f>
        <v>December 2026</v>
      </c>
    </row>
    <row r="15" spans="2:15" ht="15" customHeight="1" x14ac:dyDescent="0.35">
      <c r="B15" t="s">
        <v>127</v>
      </c>
      <c r="H15" s="3" t="s">
        <v>128</v>
      </c>
      <c r="M15" t="str">
        <f ca="1">TEXT(DATE(YEAR(TODAY()), MONTH(TODAY())+ROWS($M$2:$M15)-1, DAY(1)), "MMMM YYYY")</f>
        <v>January 2027</v>
      </c>
    </row>
    <row r="16" spans="2:15" ht="15" customHeight="1" x14ac:dyDescent="0.35">
      <c r="B16" t="s">
        <v>129</v>
      </c>
      <c r="H16" s="2" t="s">
        <v>130</v>
      </c>
      <c r="M16" t="str">
        <f ca="1">TEXT(DATE(YEAR(TODAY()), MONTH(TODAY())+ROWS($M$2:$M16)-1, DAY(1)), "MMMM YYYY")</f>
        <v>February 2027</v>
      </c>
    </row>
    <row r="17" spans="2:13" ht="15" customHeight="1" x14ac:dyDescent="0.35">
      <c r="B17" t="s">
        <v>131</v>
      </c>
      <c r="H17" s="3" t="s">
        <v>132</v>
      </c>
      <c r="M17" t="str">
        <f ca="1">TEXT(DATE(YEAR(TODAY()), MONTH(TODAY())+ROWS($M$2:$M17)-1, DAY(1)), "MMMM YYYY")</f>
        <v>March 2027</v>
      </c>
    </row>
    <row r="18" spans="2:13" ht="15" customHeight="1" x14ac:dyDescent="0.35">
      <c r="B18" t="s">
        <v>133</v>
      </c>
      <c r="H18" s="2" t="s">
        <v>134</v>
      </c>
      <c r="M18" t="str">
        <f ca="1">TEXT(DATE(YEAR(TODAY()), MONTH(TODAY())+ROWS($M$2:$M18)-1, DAY(1)), "MMMM YYYY")</f>
        <v>April 2027</v>
      </c>
    </row>
    <row r="19" spans="2:13" ht="15" customHeight="1" x14ac:dyDescent="0.35">
      <c r="B19" t="s">
        <v>135</v>
      </c>
      <c r="H19" s="3" t="s">
        <v>136</v>
      </c>
      <c r="M19" t="str">
        <f ca="1">TEXT(DATE(YEAR(TODAY()), MONTH(TODAY())+ROWS($M$2:$M19)-1, DAY(1)), "MMMM YYYY")</f>
        <v>May 2027</v>
      </c>
    </row>
    <row r="20" spans="2:13" ht="15" customHeight="1" x14ac:dyDescent="0.35">
      <c r="B20" t="s">
        <v>137</v>
      </c>
      <c r="H20" s="2" t="s">
        <v>138</v>
      </c>
      <c r="M20" t="str">
        <f ca="1">TEXT(DATE(YEAR(TODAY()), MONTH(TODAY())+ROWS($M$2:$M20)-1, DAY(1)), "MMMM YYYY")</f>
        <v>June 2027</v>
      </c>
    </row>
    <row r="21" spans="2:13" ht="15" customHeight="1" x14ac:dyDescent="0.35">
      <c r="B21" t="s">
        <v>139</v>
      </c>
      <c r="H21" s="3">
        <v>2022</v>
      </c>
      <c r="M21" t="str">
        <f ca="1">TEXT(DATE(YEAR(TODAY()), MONTH(TODAY())+ROWS($M$2:$M21)-1, DAY(1)), "MMMM YYYY")</f>
        <v>July 2027</v>
      </c>
    </row>
    <row r="22" spans="2:13" ht="15" customHeight="1" x14ac:dyDescent="0.35">
      <c r="B22" t="s">
        <v>140</v>
      </c>
      <c r="H22" s="2" t="s">
        <v>141</v>
      </c>
      <c r="M22" t="str">
        <f ca="1">TEXT(DATE(YEAR(TODAY()), MONTH(TODAY())+ROWS($M$2:$M22)-1, DAY(1)), "MMMM YYYY")</f>
        <v>August 2027</v>
      </c>
    </row>
    <row r="23" spans="2:13" ht="15" customHeight="1" x14ac:dyDescent="0.35">
      <c r="B23" t="s">
        <v>142</v>
      </c>
      <c r="H23" s="3">
        <v>2024</v>
      </c>
      <c r="M23" t="str">
        <f ca="1">TEXT(DATE(YEAR(TODAY()), MONTH(TODAY())+ROWS($M$2:$M23)-1, DAY(1)), "MMMM YYYY")</f>
        <v>September 2027</v>
      </c>
    </row>
    <row r="24" spans="2:13" ht="15" customHeight="1" x14ac:dyDescent="0.35">
      <c r="B24" t="s">
        <v>143</v>
      </c>
      <c r="M24" t="str">
        <f ca="1">TEXT(DATE(YEAR(TODAY()), MONTH(TODAY())+ROWS($M$2:$M24)-1, DAY(1)), "MMMM YYYY")</f>
        <v>October 2027</v>
      </c>
    </row>
    <row r="25" spans="2:13" ht="15" customHeight="1" x14ac:dyDescent="0.35">
      <c r="B25" t="s">
        <v>144</v>
      </c>
      <c r="H25" s="3"/>
      <c r="M25" t="str">
        <f ca="1">TEXT(DATE(YEAR(TODAY()), MONTH(TODAY())+ROWS($M$2:$M25)-1, DAY(1)), "MMMM YYYY")</f>
        <v>November 2027</v>
      </c>
    </row>
    <row r="26" spans="2:13" ht="15" customHeight="1" x14ac:dyDescent="0.35">
      <c r="B26" t="s">
        <v>145</v>
      </c>
      <c r="M26" t="str">
        <f ca="1">TEXT(DATE(YEAR(TODAY()), MONTH(TODAY())+ROWS($M$2:$M26)-1, DAY(1)), "MMMM YYYY")</f>
        <v>December 2027</v>
      </c>
    </row>
    <row r="27" spans="2:13" ht="15" customHeight="1" x14ac:dyDescent="0.35">
      <c r="B27" t="s">
        <v>146</v>
      </c>
    </row>
    <row r="28" spans="2:13" ht="15" customHeight="1" x14ac:dyDescent="0.35">
      <c r="B28" t="s">
        <v>147</v>
      </c>
    </row>
    <row r="29" spans="2:13" ht="15" customHeight="1" x14ac:dyDescent="0.35">
      <c r="B29" t="s">
        <v>148</v>
      </c>
    </row>
    <row r="30" spans="2:13" ht="15" customHeight="1" x14ac:dyDescent="0.35">
      <c r="B30" t="s">
        <v>149</v>
      </c>
    </row>
    <row r="31" spans="2:13" ht="15" customHeight="1" x14ac:dyDescent="0.35">
      <c r="B31" t="s">
        <v>150</v>
      </c>
    </row>
    <row r="32" spans="2:13" ht="15" customHeight="1" x14ac:dyDescent="0.35">
      <c r="B32" t="s">
        <v>151</v>
      </c>
    </row>
    <row r="33" spans="2:2" ht="15" customHeight="1" x14ac:dyDescent="0.35">
      <c r="B33" t="s">
        <v>152</v>
      </c>
    </row>
    <row r="34" spans="2:2" ht="15" customHeight="1" x14ac:dyDescent="0.35">
      <c r="B34" t="s">
        <v>153</v>
      </c>
    </row>
    <row r="35" spans="2:2" ht="15" customHeight="1" x14ac:dyDescent="0.35">
      <c r="B35" t="s">
        <v>154</v>
      </c>
    </row>
    <row r="36" spans="2:2" ht="15" customHeight="1" x14ac:dyDescent="0.35">
      <c r="B36" t="s">
        <v>155</v>
      </c>
    </row>
    <row r="37" spans="2:2" ht="15" customHeight="1" x14ac:dyDescent="0.35">
      <c r="B37" t="s">
        <v>156</v>
      </c>
    </row>
    <row r="38" spans="2:2" ht="15" customHeight="1" x14ac:dyDescent="0.35">
      <c r="B38" t="s">
        <v>157</v>
      </c>
    </row>
    <row r="39" spans="2:2" ht="15" customHeight="1" x14ac:dyDescent="0.35">
      <c r="B39" t="s">
        <v>158</v>
      </c>
    </row>
    <row r="40" spans="2:2" ht="15" customHeight="1" x14ac:dyDescent="0.35">
      <c r="B40" t="s">
        <v>159</v>
      </c>
    </row>
    <row r="41" spans="2:2" ht="15" customHeight="1" x14ac:dyDescent="0.35">
      <c r="B41" t="s">
        <v>160</v>
      </c>
    </row>
    <row r="42" spans="2:2" ht="15" customHeight="1" x14ac:dyDescent="0.35">
      <c r="B42" t="s">
        <v>161</v>
      </c>
    </row>
    <row r="43" spans="2:2" ht="15" customHeight="1" x14ac:dyDescent="0.35">
      <c r="B43" t="s">
        <v>162</v>
      </c>
    </row>
    <row r="44" spans="2:2" ht="15" customHeight="1" x14ac:dyDescent="0.35">
      <c r="B44" t="s">
        <v>163</v>
      </c>
    </row>
    <row r="45" spans="2:2" ht="15" customHeight="1" x14ac:dyDescent="0.35">
      <c r="B45" t="s">
        <v>164</v>
      </c>
    </row>
    <row r="46" spans="2:2" ht="15" customHeight="1" x14ac:dyDescent="0.35">
      <c r="B46" t="s">
        <v>165</v>
      </c>
    </row>
    <row r="47" spans="2:2" ht="15" customHeight="1" x14ac:dyDescent="0.35">
      <c r="B47" t="s">
        <v>166</v>
      </c>
    </row>
    <row r="48" spans="2:2" ht="15" customHeight="1" x14ac:dyDescent="0.35">
      <c r="B48" t="s">
        <v>167</v>
      </c>
    </row>
    <row r="49" spans="2:2" ht="15" customHeight="1" x14ac:dyDescent="0.35">
      <c r="B49" t="s">
        <v>168</v>
      </c>
    </row>
    <row r="50" spans="2:2" ht="15" customHeight="1" x14ac:dyDescent="0.35">
      <c r="B50" t="s">
        <v>169</v>
      </c>
    </row>
    <row r="51" spans="2:2" ht="15" customHeight="1" x14ac:dyDescent="0.35">
      <c r="B51" t="s">
        <v>170</v>
      </c>
    </row>
    <row r="52" spans="2:2" ht="15" customHeight="1" x14ac:dyDescent="0.35">
      <c r="B52" t="s">
        <v>171</v>
      </c>
    </row>
    <row r="53" spans="2:2" ht="15" customHeight="1" x14ac:dyDescent="0.35">
      <c r="B53" t="s">
        <v>172</v>
      </c>
    </row>
    <row r="54" spans="2:2" ht="15" customHeight="1" x14ac:dyDescent="0.35">
      <c r="B54" t="s">
        <v>173</v>
      </c>
    </row>
    <row r="55" spans="2:2" ht="15" customHeight="1" x14ac:dyDescent="0.35">
      <c r="B55" t="s">
        <v>174</v>
      </c>
    </row>
    <row r="56" spans="2:2" ht="15" customHeight="1" x14ac:dyDescent="0.35">
      <c r="B56" t="s">
        <v>175</v>
      </c>
    </row>
    <row r="57" spans="2:2" ht="15" customHeight="1" x14ac:dyDescent="0.35">
      <c r="B57" t="s">
        <v>176</v>
      </c>
    </row>
    <row r="58" spans="2:2" ht="15" customHeight="1" x14ac:dyDescent="0.35">
      <c r="B58" t="s">
        <v>177</v>
      </c>
    </row>
    <row r="59" spans="2:2" ht="15" customHeight="1" x14ac:dyDescent="0.35">
      <c r="B59" t="s">
        <v>178</v>
      </c>
    </row>
    <row r="60" spans="2:2" ht="15" customHeight="1" x14ac:dyDescent="0.35">
      <c r="B60" t="s">
        <v>179</v>
      </c>
    </row>
    <row r="61" spans="2:2" ht="15" customHeight="1" x14ac:dyDescent="0.35">
      <c r="B61" t="s">
        <v>180</v>
      </c>
    </row>
    <row r="62" spans="2:2" ht="15" customHeight="1" x14ac:dyDescent="0.35">
      <c r="B62" t="s">
        <v>181</v>
      </c>
    </row>
    <row r="63" spans="2:2" ht="15" customHeight="1" x14ac:dyDescent="0.35">
      <c r="B63" t="s">
        <v>182</v>
      </c>
    </row>
    <row r="64" spans="2:2" ht="15" customHeight="1" x14ac:dyDescent="0.35">
      <c r="B64" t="s">
        <v>183</v>
      </c>
    </row>
    <row r="65" spans="2:2" ht="15" customHeight="1" x14ac:dyDescent="0.35">
      <c r="B65" t="s">
        <v>184</v>
      </c>
    </row>
  </sheetData>
  <sheetProtection algorithmName="SHA-512" hashValue="cuI3h8YPril/MKpQ0k/zHgw5pahHCCcD+Jc+3kkPBDV4JlELjxs57m+y6aY+FjL7AvJjzrZlgBO+zo1rJQFQ4Q==" saltValue="wirYTvcw4k7jUK1aOmOBB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6BC1FC03CB53B40BC3300DA8FC9F197" ma:contentTypeVersion="6" ma:contentTypeDescription="Create a new document." ma:contentTypeScope="" ma:versionID="6ef974fd18681809b34873bbff9b7c42">
  <xsd:schema xmlns:xsd="http://www.w3.org/2001/XMLSchema" xmlns:xs="http://www.w3.org/2001/XMLSchema" xmlns:p="http://schemas.microsoft.com/office/2006/metadata/properties" xmlns:ns2="f7448ec1-8ab6-4f9a-8489-c98098ffcc66" xmlns:ns3="0a795077-0e4c-4682-a147-8ec713ec5728" targetNamespace="http://schemas.microsoft.com/office/2006/metadata/properties" ma:root="true" ma:fieldsID="e132b560af7d0748d536a1b91d07de32" ns2:_="" ns3:_="">
    <xsd:import namespace="f7448ec1-8ab6-4f9a-8489-c98098ffcc66"/>
    <xsd:import namespace="0a795077-0e4c-4682-a147-8ec713ec572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448ec1-8ab6-4f9a-8489-c98098ffcc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a795077-0e4c-4682-a147-8ec713ec572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EFD46F-5F39-48E8-A71A-07960D88D1F7}">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A489014-41EB-48BB-9661-611891D0CA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448ec1-8ab6-4f9a-8489-c98098ffcc66"/>
    <ds:schemaRef ds:uri="0a795077-0e4c-4682-a147-8ec713ec57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3EC3AB-B7C4-4EF6-A686-37D5982FE7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Major Project Report</vt:lpstr>
      <vt:lpstr>Photo Gallery (early demo)</vt:lpstr>
      <vt:lpstr>Photo Gallery (Summer25)</vt:lpstr>
      <vt:lpstr>Photo Gallery (Fall25)</vt:lpstr>
      <vt:lpstr>Photo Gallery (Winter25)</vt:lpstr>
      <vt:lpstr>Lists</vt:lpstr>
      <vt:lpstr>'Major Project Report'!Print_Area</vt:lpstr>
      <vt:lpstr>ReportType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Office of Financial Management;Christine Thomas</dc:creator>
  <cp:keywords/>
  <dc:description/>
  <cp:lastModifiedBy>Susan Locke</cp:lastModifiedBy>
  <cp:revision/>
  <dcterms:created xsi:type="dcterms:W3CDTF">2012-08-29T14:59:47Z</dcterms:created>
  <dcterms:modified xsi:type="dcterms:W3CDTF">2025-12-29T20:45:45Z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0x010100A6BC1FC03CB53B40BC3300DA8FC9F197</vt:lpwstr>
  </property>
</Properties>
</file>