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2\"/>
    </mc:Choice>
  </mc:AlternateContent>
  <xr:revisionPtr revIDLastSave="0" documentId="8_{EFA9EF40-A410-4C8B-B731-3449B07091FF}"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1" i="3" l="1"/>
  <c r="E83" i="3"/>
  <c r="E82"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<sst xmlns="http://schemas.openxmlformats.org/spreadsheetml/2006/main" count="233" uniqueCount="207">
  <si>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</si>
  <si>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</si>
  <si>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</si>
  <si>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</si>
  <si>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</si>
  <si>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</si>
  <si>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</si>
  <si>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</si>
  <si>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</si>
  <si>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</si>
  <si>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</si>
  <si>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</si>
  <si>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</si>
  <si>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</si>
  <si>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</si>
  <si>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</si>
  <si>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</si>
  <si>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</si>
  <si>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</si>
  <si>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</si>
  <si>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</si>
  <si>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</si>
  <si>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</si>
  <si>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</si>
  <si>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</si>
  <si>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</si>
  <si>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</si>
  <si>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</si>
  <si>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</si>
  <si>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</si>
  <si>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</si>
  <si>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</si>
  <si>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</si>
  <si>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</si>
  <si>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</si>
  <si>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</si>
  <si>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</si>
  <si>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</si>
  <si>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</si>
  <si>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</si>
  <si>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</si>
  <si>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</si>
  <si>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</si>
  <si>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</si>
  <si>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</si>
  <si>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</si>
  <si>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</si>
  <si>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</si>
  <si>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</si>
  <si>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</si>
  <si>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</si>
  <si>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</si>
  <si>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</si>
  <si>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</si>
  <si>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</si>
  <si>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</si>
  <si>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</si>
  <si>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</si>
  <si>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</si>
  <si>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</si>
  <si>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</si>
  <si>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</si>
  <si>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</si>
  <si>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</si>
  <si>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</si>
  <si>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</si>
  <si>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</si>
  <si>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</si>
  <si>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</si>
  <si>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</si>
  <si>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</si>
  <si>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</si>
  <si>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</si>
  <si>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</si>
  <si>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</si>
  <si>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</si>
  <si>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</si>
  <si>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</si>
  <si>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</si>
  <si>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</si>
  <si>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</si>
  <si>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</si>
  <si>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</si>
  <si>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</si>
  <si>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</si>
  <si>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</si>
  <si>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</si>
  <si>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</si>
  <si>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</si>
  <si>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</si>
  <si>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</si>
  <si>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</si>
  <si>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</si>
  <si>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</si>
  <si>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</si>
  <si>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</si>
  <si>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</si>
  <si>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</si>
  <si>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</si>
  <si>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</si>
  <si>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</si>
  <si>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</si>
  <si>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</si>
  <si>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</si>
  <si>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</si>
  <si>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</si>
  <si>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</si>
  <si>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</si>
  <si>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</si>
  <si>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</si>
  <si>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</si>
  <si>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</si>
  <si>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</si>
  <si>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</si>
  <si>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</si>
  <si>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</si>
  <si>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</si>
  <si>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</si>
  <si>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</si>
  <si>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</si>
  <si>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</si>
  <si>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</si>
  <si>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</si>
  <si>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</si>
  <si>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</si>
  <si>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</si>
  <si>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</si>
  <si>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</si>
  <si>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</si>
  <si>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</si>
  <si>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</si>
  <si>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</si>
  <si>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</si>
  <si>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</si>
  <si>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</si>
  <si>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</si>
  <si>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</si>
  <si>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</si>
  <si>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</si>
  <si>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</si>
  <si>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</si>
  <si>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</si>
  <si>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</si>
  <si>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</si>
  <si>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</si>
  <si>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</si>
  <si>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</si>
  <si>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</si>
  <si>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</si>
  <si>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</si>
  <si>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</si>
  <si>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</si>
  <si>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</si>
  <si>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</si>
  <si>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</si>
  <si>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</si>
  <si>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</si>
  <si>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</si>
  <si>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</si>
  <si>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</si>
  <si>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</si>
  <si>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</si>
  <si>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</si>
  <si>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</si>
  <si>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</si>
  <si>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</si>
  <si>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</si>
  <si>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</si>
  <si>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</si>
  <si>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</si>
  <si>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</si>
  <si>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</si>
  <si>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</si>
  <si>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</si>
  <si>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</si>
  <si>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</si>
  <si>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</si>
  <si>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</si>
  <si>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</si>
  <si>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</si>
  <si>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</si>
  <si>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</si>
  <si>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</si>
  <si>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</si>
  <si>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</si>
  <si>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</si>
  <si>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Shoreline Community College STEAM Education Center</t>
  </si>
  <si>
    <t>Kimberlee Clark</t>
  </si>
  <si>
    <t>206-546-4514</t>
  </si>
  <si>
    <t>kclark@shoreline.edu</t>
  </si>
  <si>
    <t>The STEAM project includes Nursing, Science, Math and the college's music program.  The project consists of a three story building on the footprint of existing building 2200.  This buildings will be demolished prior to the start of grading/construction for STEAM with buildings 2300 and 800 being demolished after completion of STEAM.  The project will also include an expansion of the stormwater pond in Greenwood lot and sidewalk improvements on Innis Arden way.</t>
  </si>
  <si>
    <t>See Notes</t>
  </si>
  <si>
    <t>SWL</t>
  </si>
  <si>
    <t>SWL, Geoengineers, PBS, Performance Validation, Roen, and Otto</t>
  </si>
  <si>
    <t>SSW</t>
  </si>
  <si>
    <t>Bayley</t>
  </si>
  <si>
    <t>Project Mngmt</t>
  </si>
  <si>
    <t>Permit Intake Fee</t>
  </si>
  <si>
    <t>C16, reapprop w/D05 in BI2527</t>
  </si>
  <si>
    <t>D05, incl. C16 in BI2527</t>
  </si>
  <si>
    <t>057  - State Bldgs. Const Acct</t>
  </si>
  <si>
    <t>% of Bldgs. Area that is being remodeled</t>
  </si>
  <si>
    <r>
      <t xml:space="preserve">Project Description:
</t>
    </r>
    <r>
      <rPr>
        <sz val="9"/>
        <color theme="1"/>
        <rFont val="Calibri"/>
        <family val="2"/>
        <scheme val="minor"/>
      </rPr>
      <t>(Include a brief summary of the project and the programs it supports.)</t>
    </r>
  </si>
  <si>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</si>
  <si>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 xml:space="preserve">Demolish: UFI A05615 Music = 23,822 gsf / UFI A07524 NursEd = 17,589 gsf / UFI A07428 RegCla = 6,270  gsf
</t>
  </si>
  <si>
    <t>Wa Arts Commission: Dec 2025 - artist William &amp; Karma Simmons, artwork proposal phase</t>
  </si>
  <si>
    <t xml:space="preserve">The STEAM building is nearing completion.  We are scheduled for TCO by Spring break 2026.  Bayley, is finishing up the building, working on the landscaping and pedestrian walk paths, and once they remove their trailers they will add in our EV charging stations.  Once we receive TCO, we'll have 60 days to empty buildings 2300 and 800 for Bayley to start decommissioning.  The stormwater pond expansion is complete.  The Innis Arden project, under Harkness, is 80% complete.  They should be completed by Spring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</si>
</sst>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11"/>
      <color rgb="FF0000FF"/>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3" fontId="3" fillId="0" borderId="10" xfId="1" applyNumberFormat="1" applyFont="1" applyFill="1" applyBorder="1" applyAlignment="1" applyProtection="1">
      <protection locked="0"/>
    </xf>
    <xf numFmtId="3" fontId="3" fillId="0" borderId="12"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2" xfId="0" applyBorder="1" applyAlignment="1" applyProtection="1">
      <alignment horizontal="left"/>
      <protection locked="0"/>
    </xf>
    <xf numFmtId="14" fontId="0" fillId="0" borderId="10" xfId="0" applyNumberFormat="1" applyBorder="1" applyAlignment="1" applyProtection="1">
      <alignment horizontal="center"/>
      <protection locked="0"/>
    </xf>
    <xf numFmtId="14" fontId="3" fillId="0" borderId="10" xfId="0" applyNumberFormat="1" applyFont="1" applyBorder="1" applyAlignment="1" applyProtection="1">
      <alignment horizontal="center"/>
      <protection locked="0"/>
    </xf>
    <xf numFmtId="14" fontId="3" fillId="0" borderId="12" xfId="0" applyNumberFormat="1" applyFon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3" fillId="0" borderId="10"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13" fillId="0" borderId="10" xfId="0" applyFont="1" applyBorder="1" applyAlignment="1" applyProtection="1">
      <alignment horizontal="left"/>
      <protection locked="0"/>
    </xf>
    <xf numFmtId="0" fontId="0" fillId="0" borderId="10" xfId="0" applyBorder="1" applyAlignment="1" applyProtection="1">
      <alignment horizontal="left"/>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169" fontId="0" fillId="0" borderId="21" xfId="1" applyNumberFormat="1" applyFont="1" applyFill="1" applyBorder="1" applyAlignment="1" applyProtection="1">
      <protection locked="0"/>
    </xf>
    <xf numFmtId="169" fontId="3"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0" fontId="3" fillId="0" borderId="10" xfId="0" applyFont="1" applyBorder="1" applyAlignment="1" applyProtection="1">
      <alignment horizontal="left"/>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1" xfId="0" applyBorder="1" applyAlignment="1" applyProtection="1">
      <alignment vertical="top"/>
      <protection locked="0"/>
    </xf>
    <xf numFmtId="0" fontId="0" fillId="0" borderId="4" xfId="0" applyBorder="1" applyAlignment="1" applyProtection="1">
      <alignment vertical="top"/>
      <protection locked="0"/>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146050</xdr:colOff>
      <xdr:row>19</xdr:row>
      <xdr:rowOff>59229</xdr:rowOff>
    </xdr:from>
    <xdr:to>
      <xdr:col>7</xdr:col>
      <xdr:colOff>507999</xdr:colOff>
      <xdr:row>20</xdr:row>
      <xdr:rowOff>103679</xdr:rowOff>
    </xdr:to>
    <xdr:sp macro="" textlink="" fLocksText="0">
      <xdr:nvSpPr>
        <xdr:cNvPr id="14" name="TextBox 13">
          <a:extLst>
            <a:ext uri="{FF2B5EF4-FFF2-40B4-BE49-F238E27FC236}">
              <a16:creationId xmlns:a16="http://schemas.microsoft.com/office/drawing/2014/main" id="{EC6D2E58-DA01-450F-8993-001005688BBF}"/>
            </a:ext>
          </a:extLst>
        </xdr:cNvPr>
        <xdr:cNvSpPr txBox="1"/>
      </xdr:nvSpPr>
      <xdr:spPr>
        <a:xfrm>
          <a:off x="146050" y="3640629"/>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STEAM Building Site Plan</a:t>
          </a:r>
        </a:p>
        <a:p>
          <a:pPr algn="ctr"/>
          <a:endParaRPr lang="en-US" sz="1100" b="1">
            <a:solidFill>
              <a:schemeClr val="bg1"/>
            </a:solidFill>
          </a:endParaRPr>
        </a:p>
      </xdr:txBody>
    </xdr:sp>
    <xdr:clientData fLocksWithSheet="0"/>
  </xdr:twoCellAnchor>
  <xdr:twoCellAnchor>
    <xdr:from>
      <xdr:col>9</xdr:col>
      <xdr:colOff>279400</xdr:colOff>
      <xdr:row>19</xdr:row>
      <xdr:rowOff>59229</xdr:rowOff>
    </xdr:from>
    <xdr:to>
      <xdr:col>17</xdr:col>
      <xdr:colOff>31749</xdr:colOff>
      <xdr:row>20</xdr:row>
      <xdr:rowOff>103679</xdr:rowOff>
    </xdr:to>
    <xdr:sp macro="" textlink="" fLocksText="0">
      <xdr:nvSpPr>
        <xdr:cNvPr id="15" name="TextBox 14">
          <a:extLst>
            <a:ext uri="{FF2B5EF4-FFF2-40B4-BE49-F238E27FC236}">
              <a16:creationId xmlns:a16="http://schemas.microsoft.com/office/drawing/2014/main" id="{F8380B7E-77EE-411F-B2B9-931DAA55AC09}"/>
            </a:ext>
          </a:extLst>
        </xdr:cNvPr>
        <xdr:cNvSpPr txBox="1"/>
      </xdr:nvSpPr>
      <xdr:spPr>
        <a:xfrm>
          <a:off x="5765800" y="3640629"/>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Rendering</a:t>
          </a:r>
          <a:r>
            <a:rPr lang="en-US" sz="1100" b="1" baseline="0">
              <a:solidFill>
                <a:schemeClr val="bg1"/>
              </a:solidFill>
            </a:rPr>
            <a:t> - View from North</a:t>
          </a:r>
        </a:p>
        <a:p>
          <a:pPr algn="ctr"/>
          <a:endParaRPr lang="en-US" sz="1100" b="1">
            <a:solidFill>
              <a:schemeClr val="bg1"/>
            </a:solidFill>
          </a:endParaRPr>
        </a:p>
      </xdr:txBody>
    </xdr:sp>
    <xdr:clientData fLocksWithSheet="0"/>
  </xdr:twoCellAnchor>
  <xdr:twoCellAnchor>
    <xdr:from>
      <xdr:col>0</xdr:col>
      <xdr:colOff>146050</xdr:colOff>
      <xdr:row>39</xdr:row>
      <xdr:rowOff>176704</xdr:rowOff>
    </xdr:from>
    <xdr:to>
      <xdr:col>7</xdr:col>
      <xdr:colOff>507999</xdr:colOff>
      <xdr:row>41</xdr:row>
      <xdr:rowOff>37004</xdr:rowOff>
    </xdr:to>
    <xdr:sp macro="" textlink="" fLocksText="0">
      <xdr:nvSpPr>
        <xdr:cNvPr id="16" name="TextBox 15">
          <a:extLst>
            <a:ext uri="{FF2B5EF4-FFF2-40B4-BE49-F238E27FC236}">
              <a16:creationId xmlns:a16="http://schemas.microsoft.com/office/drawing/2014/main" id="{E66476A6-0FEB-4B36-A2FA-2A834C114C1B}"/>
            </a:ext>
          </a:extLst>
        </xdr:cNvPr>
        <xdr:cNvSpPr txBox="1"/>
      </xdr:nvSpPr>
      <xdr:spPr>
        <a:xfrm>
          <a:off x="146050" y="7441104"/>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View from North</a:t>
          </a:r>
          <a:endParaRPr lang="en-US">
            <a:solidFill>
              <a:schemeClr val="bg1"/>
            </a:solidFill>
            <a:effectLst/>
          </a:endParaRPr>
        </a:p>
      </xdr:txBody>
    </xdr:sp>
    <xdr:clientData fLocksWithSheet="0"/>
  </xdr:twoCellAnchor>
  <xdr:twoCellAnchor>
    <xdr:from>
      <xdr:col>9</xdr:col>
      <xdr:colOff>279400</xdr:colOff>
      <xdr:row>39</xdr:row>
      <xdr:rowOff>176704</xdr:rowOff>
    </xdr:from>
    <xdr:to>
      <xdr:col>17</xdr:col>
      <xdr:colOff>31749</xdr:colOff>
      <xdr:row>41</xdr:row>
      <xdr:rowOff>37004</xdr:rowOff>
    </xdr:to>
    <xdr:sp macro="" textlink="" fLocksText="0">
      <xdr:nvSpPr>
        <xdr:cNvPr id="17" name="TextBox 16">
          <a:extLst>
            <a:ext uri="{FF2B5EF4-FFF2-40B4-BE49-F238E27FC236}">
              <a16:creationId xmlns:a16="http://schemas.microsoft.com/office/drawing/2014/main" id="{6118F23C-C004-4B33-9AED-3C945EB720DC}"/>
            </a:ext>
          </a:extLst>
        </xdr:cNvPr>
        <xdr:cNvSpPr txBox="1"/>
      </xdr:nvSpPr>
      <xdr:spPr>
        <a:xfrm>
          <a:off x="5765800" y="7441104"/>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Interior</a:t>
          </a:r>
          <a:endParaRPr lang="en-US">
            <a:solidFill>
              <a:schemeClr val="bg1"/>
            </a:solidFill>
            <a:effectLst/>
          </a:endParaRPr>
        </a:p>
      </xdr:txBody>
    </xdr:sp>
    <xdr:clientData fLocksWithSheet="0"/>
  </xdr:twoCellAnchor>
  <xdr:twoCellAnchor>
    <xdr:from>
      <xdr:col>0</xdr:col>
      <xdr:colOff>146050</xdr:colOff>
      <xdr:row>60</xdr:row>
      <xdr:rowOff>110029</xdr:rowOff>
    </xdr:from>
    <xdr:to>
      <xdr:col>7</xdr:col>
      <xdr:colOff>507999</xdr:colOff>
      <xdr:row>61</xdr:row>
      <xdr:rowOff>154479</xdr:rowOff>
    </xdr:to>
    <xdr:sp macro="" textlink="" fLocksText="0">
      <xdr:nvSpPr>
        <xdr:cNvPr id="18" name="TextBox 17">
          <a:extLst>
            <a:ext uri="{FF2B5EF4-FFF2-40B4-BE49-F238E27FC236}">
              <a16:creationId xmlns:a16="http://schemas.microsoft.com/office/drawing/2014/main" id="{A4DD5E76-A5E6-4059-BCF3-971EA2F92F6E}"/>
            </a:ext>
          </a:extLst>
        </xdr:cNvPr>
        <xdr:cNvSpPr txBox="1"/>
      </xdr:nvSpPr>
      <xdr:spPr>
        <a:xfrm>
          <a:off x="146050" y="11241579"/>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Steel Erection Underway</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279400</xdr:colOff>
      <xdr:row>60</xdr:row>
      <xdr:rowOff>110029</xdr:rowOff>
    </xdr:from>
    <xdr:to>
      <xdr:col>17</xdr:col>
      <xdr:colOff>31749</xdr:colOff>
      <xdr:row>61</xdr:row>
      <xdr:rowOff>154479</xdr:rowOff>
    </xdr:to>
    <xdr:sp macro="" textlink="" fLocksText="0">
      <xdr:nvSpPr>
        <xdr:cNvPr id="19" name="TextBox 18">
          <a:extLst>
            <a:ext uri="{FF2B5EF4-FFF2-40B4-BE49-F238E27FC236}">
              <a16:creationId xmlns:a16="http://schemas.microsoft.com/office/drawing/2014/main" id="{36338F55-F998-4B6A-94C6-912178991771}"/>
            </a:ext>
          </a:extLst>
        </xdr:cNvPr>
        <xdr:cNvSpPr txBox="1"/>
      </xdr:nvSpPr>
      <xdr:spPr>
        <a:xfrm>
          <a:off x="5765800" y="11241579"/>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a:t>
          </a:r>
          <a:r>
            <a:rPr lang="en-US" sz="1100" b="1" baseline="0">
              <a:solidFill>
                <a:schemeClr val="bg1"/>
              </a:solidFill>
            </a:rPr>
            <a:t> - Foundation Walls Complete</a:t>
          </a:r>
        </a:p>
        <a:p>
          <a:pPr algn="ctr"/>
          <a:endParaRPr lang="en-US" sz="1100" b="1">
            <a:solidFill>
              <a:schemeClr val="bg1"/>
            </a:solidFill>
          </a:endParaRPr>
        </a:p>
      </xdr:txBody>
    </xdr:sp>
    <xdr:clientData fLocksWithSheet="0"/>
  </xdr:twoCellAnchor>
  <xdr:twoCellAnchor>
    <xdr:from>
      <xdr:col>0</xdr:col>
      <xdr:colOff>146050</xdr:colOff>
      <xdr:row>81</xdr:row>
      <xdr:rowOff>43354</xdr:rowOff>
    </xdr:from>
    <xdr:to>
      <xdr:col>7</xdr:col>
      <xdr:colOff>507999</xdr:colOff>
      <xdr:row>82</xdr:row>
      <xdr:rowOff>87804</xdr:rowOff>
    </xdr:to>
    <xdr:sp macro="" textlink="" fLocksText="0">
      <xdr:nvSpPr>
        <xdr:cNvPr id="20" name="TextBox 19">
          <a:extLst>
            <a:ext uri="{FF2B5EF4-FFF2-40B4-BE49-F238E27FC236}">
              <a16:creationId xmlns:a16="http://schemas.microsoft.com/office/drawing/2014/main" id="{E87C7FD4-9D9C-4E64-9671-5EBB8010BE89}"/>
            </a:ext>
          </a:extLst>
        </xdr:cNvPr>
        <xdr:cNvSpPr txBox="1"/>
      </xdr:nvSpPr>
      <xdr:spPr>
        <a:xfrm>
          <a:off x="146050" y="15042054"/>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Stormwater</a:t>
          </a:r>
          <a:r>
            <a:rPr lang="en-US" sz="1100" b="1" baseline="0">
              <a:solidFill>
                <a:schemeClr val="bg1"/>
              </a:solidFill>
            </a:rPr>
            <a:t> Structures Being Installed</a:t>
          </a:r>
        </a:p>
        <a:p>
          <a:pPr algn="ctr"/>
          <a:endParaRPr lang="en-US" sz="1100" b="1">
            <a:solidFill>
              <a:schemeClr val="bg1"/>
            </a:solidFill>
          </a:endParaRPr>
        </a:p>
      </xdr:txBody>
    </xdr:sp>
    <xdr:clientData fLocksWithSheet="0"/>
  </xdr:twoCellAnchor>
  <xdr:twoCellAnchor>
    <xdr:from>
      <xdr:col>9</xdr:col>
      <xdr:colOff>279400</xdr:colOff>
      <xdr:row>81</xdr:row>
      <xdr:rowOff>43354</xdr:rowOff>
    </xdr:from>
    <xdr:to>
      <xdr:col>17</xdr:col>
      <xdr:colOff>31749</xdr:colOff>
      <xdr:row>82</xdr:row>
      <xdr:rowOff>87804</xdr:rowOff>
    </xdr:to>
    <xdr:sp macro="" textlink="" fLocksText="0">
      <xdr:nvSpPr>
        <xdr:cNvPr id="21" name="TextBox 20">
          <a:extLst>
            <a:ext uri="{FF2B5EF4-FFF2-40B4-BE49-F238E27FC236}">
              <a16:creationId xmlns:a16="http://schemas.microsoft.com/office/drawing/2014/main" id="{61DDD2FC-5ECC-45EE-9550-CCB158703866}"/>
            </a:ext>
          </a:extLst>
        </xdr:cNvPr>
        <xdr:cNvSpPr txBox="1"/>
      </xdr:nvSpPr>
      <xdr:spPr>
        <a:xfrm>
          <a:off x="5765800" y="15042054"/>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Preparation</a:t>
          </a:r>
          <a:r>
            <a:rPr lang="en-US" sz="1100" b="1" baseline="0">
              <a:solidFill>
                <a:schemeClr val="bg1"/>
              </a:solidFill>
            </a:rPr>
            <a:t> for Slab Pours</a:t>
          </a:r>
        </a:p>
      </xdr:txBody>
    </xdr:sp>
    <xdr:clientData fLocksWithSheet="0"/>
  </xdr:twoCellAnchor>
  <xdr:twoCellAnchor editAs="oneCell">
    <xdr:from>
      <xdr:col>0</xdr:col>
      <xdr:colOff>50800</xdr:colOff>
      <xdr:row>2</xdr:row>
      <xdr:rowOff>38618</xdr:rowOff>
    </xdr:from>
    <xdr:to>
      <xdr:col>7</xdr:col>
      <xdr:colOff>591820</xdr:colOff>
      <xdr:row>18</xdr:row>
      <xdr:rowOff>138145</xdr:rowOff>
    </xdr:to>
    <xdr:pic>
      <xdr:nvPicPr>
        <xdr:cNvPr id="22" name="Picture 21" descr="STEAM Building Site Plan&#10;">
          <a:extLst>
            <a:ext uri="{FF2B5EF4-FFF2-40B4-BE49-F238E27FC236}">
              <a16:creationId xmlns:a16="http://schemas.microsoft.com/office/drawing/2014/main" id="{C7F7AC3A-7076-416C-93C6-C65A8FEED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489468"/>
          <a:ext cx="4808220" cy="3045927"/>
        </a:xfrm>
        <a:prstGeom prst="rect">
          <a:avLst/>
        </a:prstGeom>
      </xdr:spPr>
    </xdr:pic>
    <xdr:clientData/>
  </xdr:twoCellAnchor>
  <xdr:twoCellAnchor editAs="oneCell">
    <xdr:from>
      <xdr:col>9</xdr:col>
      <xdr:colOff>382270</xdr:colOff>
      <xdr:row>2</xdr:row>
      <xdr:rowOff>25400</xdr:rowOff>
    </xdr:from>
    <xdr:to>
      <xdr:col>16</xdr:col>
      <xdr:colOff>527050</xdr:colOff>
      <xdr:row>18</xdr:row>
      <xdr:rowOff>140249</xdr:rowOff>
    </xdr:to>
    <xdr:pic>
      <xdr:nvPicPr>
        <xdr:cNvPr id="23" name="Picture 22" descr="STEAM Building Rendering - View from North&#10;">
          <a:extLst>
            <a:ext uri="{FF2B5EF4-FFF2-40B4-BE49-F238E27FC236}">
              <a16:creationId xmlns:a16="http://schemas.microsoft.com/office/drawing/2014/main" id="{583B21C5-858D-4F14-9C6A-6B29AEB27A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8670" y="476250"/>
          <a:ext cx="4411980" cy="3061249"/>
        </a:xfrm>
        <a:prstGeom prst="rect">
          <a:avLst/>
        </a:prstGeom>
      </xdr:spPr>
    </xdr:pic>
    <xdr:clientData/>
  </xdr:twoCellAnchor>
  <xdr:twoCellAnchor editAs="oneCell">
    <xdr:from>
      <xdr:col>0</xdr:col>
      <xdr:colOff>305696</xdr:colOff>
      <xdr:row>23</xdr:row>
      <xdr:rowOff>113839</xdr:rowOff>
    </xdr:from>
    <xdr:to>
      <xdr:col>7</xdr:col>
      <xdr:colOff>469899</xdr:colOff>
      <xdr:row>39</xdr:row>
      <xdr:rowOff>79549</xdr:rowOff>
    </xdr:to>
    <xdr:pic>
      <xdr:nvPicPr>
        <xdr:cNvPr id="24" name="Picture 23" descr="STEAM Building  Rendering - View from North&#10;">
          <a:extLst>
            <a:ext uri="{FF2B5EF4-FFF2-40B4-BE49-F238E27FC236}">
              <a16:creationId xmlns:a16="http://schemas.microsoft.com/office/drawing/2014/main" id="{6FD38CAE-C83A-4285-B7B1-6ABC70AF91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5696" y="4431839"/>
          <a:ext cx="4431403" cy="2912110"/>
        </a:xfrm>
        <a:prstGeom prst="rect">
          <a:avLst/>
        </a:prstGeom>
      </xdr:spPr>
    </xdr:pic>
    <xdr:clientData/>
  </xdr:twoCellAnchor>
  <xdr:twoCellAnchor editAs="oneCell">
    <xdr:from>
      <xdr:col>9</xdr:col>
      <xdr:colOff>367030</xdr:colOff>
      <xdr:row>25</xdr:row>
      <xdr:rowOff>108759</xdr:rowOff>
    </xdr:from>
    <xdr:to>
      <xdr:col>16</xdr:col>
      <xdr:colOff>527614</xdr:colOff>
      <xdr:row>38</xdr:row>
      <xdr:rowOff>45894</xdr:rowOff>
    </xdr:to>
    <xdr:pic>
      <xdr:nvPicPr>
        <xdr:cNvPr id="25" name="Picture 24" descr="STEAM Building  Rendering - Interior&#10;">
          <a:extLst>
            <a:ext uri="{FF2B5EF4-FFF2-40B4-BE49-F238E27FC236}">
              <a16:creationId xmlns:a16="http://schemas.microsoft.com/office/drawing/2014/main" id="{4684C3BC-8F3F-4FB8-9B75-FDB4C2A48E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53430" y="4795059"/>
          <a:ext cx="4427784" cy="2331085"/>
        </a:xfrm>
        <a:prstGeom prst="rect">
          <a:avLst/>
        </a:prstGeom>
      </xdr:spPr>
    </xdr:pic>
    <xdr:clientData/>
  </xdr:twoCellAnchor>
  <xdr:twoCellAnchor editAs="oneCell">
    <xdr:from>
      <xdr:col>0</xdr:col>
      <xdr:colOff>439420</xdr:colOff>
      <xdr:row>43</xdr:row>
      <xdr:rowOff>68119</xdr:rowOff>
    </xdr:from>
    <xdr:to>
      <xdr:col>7</xdr:col>
      <xdr:colOff>317500</xdr:colOff>
      <xdr:row>59</xdr:row>
      <xdr:rowOff>170354</xdr:rowOff>
    </xdr:to>
    <xdr:pic>
      <xdr:nvPicPr>
        <xdr:cNvPr id="26" name="Picture 25" descr="STEAM Building - Steel Erection Underway&#10;">
          <a:extLst>
            <a:ext uri="{FF2B5EF4-FFF2-40B4-BE49-F238E27FC236}">
              <a16:creationId xmlns:a16="http://schemas.microsoft.com/office/drawing/2014/main" id="{3835C3A7-2267-41FC-9C4A-30BC64B36F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9420" y="8069119"/>
          <a:ext cx="4145280" cy="3048635"/>
        </a:xfrm>
        <a:prstGeom prst="rect">
          <a:avLst/>
        </a:prstGeom>
      </xdr:spPr>
    </xdr:pic>
    <xdr:clientData/>
  </xdr:twoCellAnchor>
  <xdr:twoCellAnchor editAs="oneCell">
    <xdr:from>
      <xdr:col>11</xdr:col>
      <xdr:colOff>191770</xdr:colOff>
      <xdr:row>43</xdr:row>
      <xdr:rowOff>70659</xdr:rowOff>
    </xdr:from>
    <xdr:to>
      <xdr:col>15</xdr:col>
      <xdr:colOff>99060</xdr:colOff>
      <xdr:row>59</xdr:row>
      <xdr:rowOff>180514</xdr:rowOff>
    </xdr:to>
    <xdr:pic>
      <xdr:nvPicPr>
        <xdr:cNvPr id="27" name="Picture 26" descr="STEAM Building - Foundation Walls Complete&#10;">
          <a:extLst>
            <a:ext uri="{FF2B5EF4-FFF2-40B4-BE49-F238E27FC236}">
              <a16:creationId xmlns:a16="http://schemas.microsoft.com/office/drawing/2014/main" id="{198CD7D8-8DD3-487B-BDAF-B94D3DBF461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6542087" y="8426942"/>
          <a:ext cx="3056255" cy="2345690"/>
        </a:xfrm>
        <a:prstGeom prst="rect">
          <a:avLst/>
        </a:prstGeom>
      </xdr:spPr>
    </xdr:pic>
    <xdr:clientData/>
  </xdr:twoCellAnchor>
  <xdr:twoCellAnchor editAs="oneCell">
    <xdr:from>
      <xdr:col>2</xdr:col>
      <xdr:colOff>38736</xdr:colOff>
      <xdr:row>63</xdr:row>
      <xdr:rowOff>169087</xdr:rowOff>
    </xdr:from>
    <xdr:to>
      <xdr:col>5</xdr:col>
      <xdr:colOff>535940</xdr:colOff>
      <xdr:row>80</xdr:row>
      <xdr:rowOff>77010</xdr:rowOff>
    </xdr:to>
    <xdr:pic>
      <xdr:nvPicPr>
        <xdr:cNvPr id="28" name="Picture 27" descr="STEAM Building - Stormwater Structures Being Installed&#10;">
          <a:extLst>
            <a:ext uri="{FF2B5EF4-FFF2-40B4-BE49-F238E27FC236}">
              <a16:creationId xmlns:a16="http://schemas.microsoft.com/office/drawing/2014/main" id="{C9DE4EA4-76A0-4313-9C60-C92DC8DF4B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901701" y="12209322"/>
          <a:ext cx="3038473" cy="2326004"/>
        </a:xfrm>
        <a:prstGeom prst="rect">
          <a:avLst/>
        </a:prstGeom>
      </xdr:spPr>
    </xdr:pic>
    <xdr:clientData/>
  </xdr:twoCellAnchor>
  <xdr:twoCellAnchor editAs="oneCell">
    <xdr:from>
      <xdr:col>11</xdr:col>
      <xdr:colOff>212090</xdr:colOff>
      <xdr:row>63</xdr:row>
      <xdr:rowOff>176708</xdr:rowOff>
    </xdr:from>
    <xdr:to>
      <xdr:col>15</xdr:col>
      <xdr:colOff>119380</xdr:colOff>
      <xdr:row>80</xdr:row>
      <xdr:rowOff>92252</xdr:rowOff>
    </xdr:to>
    <xdr:pic>
      <xdr:nvPicPr>
        <xdr:cNvPr id="29" name="Picture 28" descr="STEAM Building - Preparation for Slab Pours&#10;">
          <a:extLst>
            <a:ext uri="{FF2B5EF4-FFF2-40B4-BE49-F238E27FC236}">
              <a16:creationId xmlns:a16="http://schemas.microsoft.com/office/drawing/2014/main" id="{AFF6451B-A8FD-4151-B643-92BFF045D4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6567488" y="12210910"/>
          <a:ext cx="3046094" cy="2345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clark@shoreline.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1796875" defaultRowHeight="14.5" x14ac:dyDescent="0.35"/>
  <cols>
    <col min="1" max="1" width="1.54296875" customWidth="1"/>
    <col min="2" max="2" width="35.453125" customWidth="1"/>
    <col min="3" max="7" width="14.54296875" customWidth="1"/>
    <col min="8" max="8" width="15.453125" bestFit="1" customWidth="1"/>
    <col min="9" max="9" width="14.54296875" customWidth="1"/>
    <col min="10" max="10" width="1.54296875" customWidth="1"/>
  </cols>
  <sheetData>
    <row r="1" spans="1:10" ht="21.5" thickTop="1" x14ac:dyDescent="0.5">
      <c r="A1" s="51"/>
      <c r="B1" s="124" t="s">
        <v>0</v>
      </c>
      <c r="C1" s="124"/>
      <c r="D1" s="124"/>
      <c r="E1" s="124"/>
      <c r="F1" s="124"/>
      <c r="G1" s="124"/>
      <c r="H1" s="124"/>
      <c r="I1" s="124"/>
      <c r="J1" s="52"/>
    </row>
    <row r="2" spans="1:10" x14ac:dyDescent="0.35">
      <c r="A2" s="53"/>
      <c r="B2" s="97"/>
      <c r="C2" s="97"/>
      <c r="D2" s="97"/>
      <c r="E2" s="97" t="s">
        <v>1</v>
      </c>
      <c r="F2" s="97"/>
      <c r="G2" s="97"/>
      <c r="H2" s="97"/>
      <c r="I2" s="97"/>
      <c r="J2" s="54"/>
    </row>
    <row r="3" spans="1:10" ht="21" x14ac:dyDescent="0.5">
      <c r="A3" s="53"/>
      <c r="B3" s="125" t="s">
        <v>2</v>
      </c>
      <c r="C3" s="125"/>
      <c r="D3" s="125"/>
      <c r="E3" s="125"/>
      <c r="F3" s="125"/>
      <c r="G3" s="125"/>
      <c r="H3" s="125"/>
      <c r="I3" s="125"/>
      <c r="J3" s="98"/>
    </row>
    <row r="4" spans="1:10" ht="21" customHeight="1" x14ac:dyDescent="0.5">
      <c r="A4" s="55"/>
      <c r="B4" s="123" t="s">
        <v>185</v>
      </c>
      <c r="C4" s="123"/>
      <c r="D4" s="123"/>
      <c r="E4" s="123"/>
      <c r="F4" s="123"/>
      <c r="G4" s="123"/>
      <c r="H4" s="123"/>
      <c r="I4" s="123"/>
      <c r="J4" s="99"/>
    </row>
    <row r="5" spans="1:10" s="1" customFormat="1" x14ac:dyDescent="0.35">
      <c r="A5" s="56"/>
      <c r="B5" t="s">
        <v>4</v>
      </c>
      <c r="C5" s="178">
        <v>699</v>
      </c>
      <c r="D5" s="178"/>
      <c r="E5" s="178"/>
      <c r="F5" s="178"/>
      <c r="G5" s="178"/>
      <c r="H5" s="178"/>
      <c r="J5" s="57"/>
    </row>
    <row r="6" spans="1:10" s="1" customFormat="1" x14ac:dyDescent="0.35">
      <c r="A6" s="56"/>
      <c r="B6" t="s">
        <v>5</v>
      </c>
      <c r="C6" s="180" t="s">
        <v>186</v>
      </c>
      <c r="D6" s="181"/>
      <c r="E6" s="181"/>
      <c r="F6" s="181"/>
      <c r="G6" s="181"/>
      <c r="H6" s="182"/>
      <c r="J6" s="57"/>
    </row>
    <row r="7" spans="1:10" s="1" customFormat="1" ht="15" thickBot="1" x14ac:dyDescent="0.4">
      <c r="A7" s="58"/>
      <c r="B7" s="59" t="s">
        <v>6</v>
      </c>
      <c r="C7" s="179">
        <v>40000214</v>
      </c>
      <c r="D7" s="179"/>
      <c r="E7" s="179"/>
      <c r="F7" s="179"/>
      <c r="G7" s="179"/>
      <c r="H7" s="179"/>
      <c r="I7" s="60"/>
      <c r="J7" s="61"/>
    </row>
    <row r="8" spans="1:10" s="1" customFormat="1" ht="10" customHeight="1" thickTop="1" x14ac:dyDescent="0.35">
      <c r="A8" s="56"/>
      <c r="B8"/>
      <c r="C8"/>
      <c r="D8" s="113"/>
      <c r="J8" s="57"/>
    </row>
    <row r="9" spans="1:10" s="1" customFormat="1" x14ac:dyDescent="0.35">
      <c r="A9" s="56"/>
      <c r="B9" s="126" t="s">
        <v>7</v>
      </c>
      <c r="C9" s="127"/>
      <c r="D9" s="127"/>
      <c r="E9" s="127"/>
      <c r="F9" s="127"/>
      <c r="G9" s="127"/>
      <c r="H9" s="127"/>
      <c r="I9" s="128"/>
      <c r="J9" s="57"/>
    </row>
    <row r="10" spans="1:10" s="1" customFormat="1" x14ac:dyDescent="0.35">
      <c r="A10" s="56"/>
      <c r="B10" s="15" t="s">
        <v>8</v>
      </c>
      <c r="C10" s="178" t="s">
        <v>187</v>
      </c>
      <c r="D10" s="178"/>
      <c r="E10" s="178"/>
      <c r="F10" s="178"/>
      <c r="G10" s="178"/>
      <c r="H10" s="178"/>
      <c r="I10" s="62"/>
      <c r="J10" s="57"/>
    </row>
    <row r="11" spans="1:10" s="1" customFormat="1" x14ac:dyDescent="0.35">
      <c r="A11" s="56"/>
      <c r="B11" s="15" t="s">
        <v>9</v>
      </c>
      <c r="C11" s="197" t="s">
        <v>188</v>
      </c>
      <c r="D11" s="197"/>
      <c r="E11" s="197"/>
      <c r="F11" s="197"/>
      <c r="G11" s="197"/>
      <c r="H11" s="197"/>
      <c r="I11" s="62"/>
      <c r="J11" s="57"/>
    </row>
    <row r="12" spans="1:10" s="1" customFormat="1" x14ac:dyDescent="0.35">
      <c r="A12" s="56"/>
      <c r="B12" s="18" t="s">
        <v>10</v>
      </c>
      <c r="C12" s="198" t="s">
        <v>189</v>
      </c>
      <c r="D12" s="198"/>
      <c r="E12" s="198"/>
      <c r="F12" s="198"/>
      <c r="G12" s="198"/>
      <c r="H12" s="198"/>
      <c r="I12" s="63"/>
      <c r="J12" s="57"/>
    </row>
    <row r="13" spans="1:10" ht="10" customHeight="1" thickBot="1" x14ac:dyDescent="0.4">
      <c r="A13" s="53"/>
      <c r="D13" s="64"/>
      <c r="J13" s="54"/>
    </row>
    <row r="14" spans="1:10" s="65" customFormat="1" ht="27" customHeight="1" thickTop="1" thickBot="1" x14ac:dyDescent="0.4">
      <c r="A14" s="129" t="s">
        <v>11</v>
      </c>
      <c r="B14" s="130"/>
      <c r="C14" s="130"/>
      <c r="D14" s="130"/>
      <c r="E14" s="130"/>
      <c r="F14" s="130"/>
      <c r="G14" s="130"/>
      <c r="H14" s="130"/>
      <c r="I14" s="130"/>
      <c r="J14" s="131"/>
    </row>
    <row r="15" spans="1:10" ht="10" customHeight="1" thickTop="1" x14ac:dyDescent="0.35">
      <c r="A15" s="53"/>
      <c r="D15" s="64"/>
      <c r="J15" s="54"/>
    </row>
    <row r="16" spans="1:10" ht="63" customHeight="1" x14ac:dyDescent="0.35">
      <c r="A16" s="53"/>
      <c r="B16" s="214" t="s">
        <v>202</v>
      </c>
      <c r="C16" s="211" t="s">
        <v>190</v>
      </c>
      <c r="D16" s="212"/>
      <c r="E16" s="212"/>
      <c r="F16" s="212"/>
      <c r="G16" s="212"/>
      <c r="H16" s="212"/>
      <c r="I16" s="213"/>
      <c r="J16" s="54"/>
    </row>
    <row r="17" spans="1:10" ht="4" customHeight="1" x14ac:dyDescent="0.35">
      <c r="A17" s="53"/>
      <c r="B17" s="147"/>
      <c r="C17" s="205"/>
      <c r="D17" s="206"/>
      <c r="E17" s="206"/>
      <c r="F17" s="206"/>
      <c r="G17" s="206"/>
      <c r="H17" s="206"/>
      <c r="I17" s="207"/>
      <c r="J17" s="54"/>
    </row>
    <row r="18" spans="1:10" ht="4" customHeight="1" x14ac:dyDescent="0.35">
      <c r="A18" s="53"/>
      <c r="B18" s="147"/>
      <c r="C18" s="205"/>
      <c r="D18" s="206"/>
      <c r="E18" s="206"/>
      <c r="F18" s="206"/>
      <c r="G18" s="206"/>
      <c r="H18" s="206"/>
      <c r="I18" s="207"/>
      <c r="J18" s="54"/>
    </row>
    <row r="19" spans="1:10" ht="4" customHeight="1" x14ac:dyDescent="0.35">
      <c r="A19" s="53"/>
      <c r="B19" s="147"/>
      <c r="C19" s="208"/>
      <c r="D19" s="209"/>
      <c r="E19" s="209"/>
      <c r="F19" s="209"/>
      <c r="G19" s="209"/>
      <c r="H19" s="209"/>
      <c r="I19" s="210"/>
      <c r="J19" s="54"/>
    </row>
    <row r="20" spans="1:10" ht="10" customHeight="1" x14ac:dyDescent="0.35">
      <c r="A20" s="53"/>
      <c r="B20" s="66"/>
      <c r="C20" s="67"/>
      <c r="D20" s="67"/>
      <c r="E20" s="67"/>
      <c r="F20" s="67"/>
      <c r="G20" s="67"/>
      <c r="H20" s="67"/>
      <c r="I20" s="87"/>
      <c r="J20" s="54"/>
    </row>
    <row r="21" spans="1:10" ht="76.5" customHeight="1" x14ac:dyDescent="0.35">
      <c r="A21" s="53"/>
      <c r="B21" s="215" t="s">
        <v>203</v>
      </c>
      <c r="C21" s="211" t="s">
        <v>206</v>
      </c>
      <c r="D21" s="212"/>
      <c r="E21" s="212"/>
      <c r="F21" s="212"/>
      <c r="G21" s="212"/>
      <c r="H21" s="212"/>
      <c r="I21" s="213"/>
      <c r="J21" s="54"/>
    </row>
    <row r="22" spans="1:10" ht="4.5" customHeight="1" x14ac:dyDescent="0.35">
      <c r="A22" s="53"/>
      <c r="B22" s="145"/>
      <c r="C22" s="205"/>
      <c r="D22" s="206"/>
      <c r="E22" s="206"/>
      <c r="F22" s="206"/>
      <c r="G22" s="206"/>
      <c r="H22" s="206"/>
      <c r="I22" s="207"/>
      <c r="J22" s="54"/>
    </row>
    <row r="23" spans="1:10" ht="4.5" customHeight="1" x14ac:dyDescent="0.35">
      <c r="A23" s="53"/>
      <c r="B23" s="145"/>
      <c r="C23" s="205"/>
      <c r="D23" s="206"/>
      <c r="E23" s="206"/>
      <c r="F23" s="206"/>
      <c r="G23" s="206"/>
      <c r="H23" s="206"/>
      <c r="I23" s="207"/>
      <c r="J23" s="54"/>
    </row>
    <row r="24" spans="1:10" ht="4.5" customHeight="1" x14ac:dyDescent="0.35">
      <c r="A24" s="53"/>
      <c r="B24" s="145"/>
      <c r="C24" s="205"/>
      <c r="D24" s="206"/>
      <c r="E24" s="206"/>
      <c r="F24" s="206"/>
      <c r="G24" s="206"/>
      <c r="H24" s="206"/>
      <c r="I24" s="207"/>
      <c r="J24" s="54"/>
    </row>
    <row r="25" spans="1:10" ht="4.5" customHeight="1" x14ac:dyDescent="0.35">
      <c r="A25" s="53"/>
      <c r="B25" s="145"/>
      <c r="C25" s="205"/>
      <c r="D25" s="206"/>
      <c r="E25" s="206"/>
      <c r="F25" s="206"/>
      <c r="G25" s="206"/>
      <c r="H25" s="206"/>
      <c r="I25" s="207"/>
      <c r="J25" s="54"/>
    </row>
    <row r="26" spans="1:10" ht="4.5" customHeight="1" x14ac:dyDescent="0.35">
      <c r="A26" s="53"/>
      <c r="B26" s="145"/>
      <c r="C26" s="205"/>
      <c r="D26" s="206"/>
      <c r="E26" s="206"/>
      <c r="F26" s="206"/>
      <c r="G26" s="206"/>
      <c r="H26" s="206"/>
      <c r="I26" s="207"/>
      <c r="J26" s="54"/>
    </row>
    <row r="27" spans="1:10" ht="5.25" customHeight="1" x14ac:dyDescent="0.35">
      <c r="A27" s="53"/>
      <c r="B27" s="146"/>
      <c r="C27" s="208"/>
      <c r="D27" s="209"/>
      <c r="E27" s="209"/>
      <c r="F27" s="209"/>
      <c r="G27" s="209"/>
      <c r="H27" s="209"/>
      <c r="I27" s="210"/>
      <c r="J27" s="54"/>
    </row>
    <row r="28" spans="1:10" ht="10" customHeight="1" x14ac:dyDescent="0.35">
      <c r="A28" s="53"/>
      <c r="D28" s="64"/>
      <c r="J28" s="54"/>
    </row>
    <row r="29" spans="1:10" s="1" customFormat="1" x14ac:dyDescent="0.35">
      <c r="A29" s="56"/>
      <c r="B29" s="126" t="s">
        <v>12</v>
      </c>
      <c r="C29" s="127"/>
      <c r="D29" s="127"/>
      <c r="E29" s="127"/>
      <c r="F29" s="127"/>
      <c r="G29" s="127"/>
      <c r="H29" s="127"/>
      <c r="I29" s="128"/>
      <c r="J29" s="57"/>
    </row>
    <row r="30" spans="1:10" ht="15" customHeight="1" x14ac:dyDescent="0.35">
      <c r="A30" s="53"/>
      <c r="B30" s="68"/>
      <c r="C30" s="132" t="s">
        <v>13</v>
      </c>
      <c r="D30" s="133"/>
      <c r="E30" s="133"/>
      <c r="F30" s="133"/>
      <c r="G30" s="134"/>
      <c r="H30" s="134"/>
      <c r="I30" s="148"/>
      <c r="J30" s="54"/>
    </row>
    <row r="31" spans="1:10" ht="15" customHeight="1" thickBot="1" x14ac:dyDescent="0.4">
      <c r="A31" s="53"/>
      <c r="B31" s="68"/>
      <c r="C31" s="132" t="s">
        <v>14</v>
      </c>
      <c r="D31" s="135"/>
      <c r="E31" s="132" t="s">
        <v>15</v>
      </c>
      <c r="F31" s="133"/>
      <c r="G31" s="133"/>
      <c r="H31" s="13"/>
      <c r="I31" s="149"/>
      <c r="J31" s="54"/>
    </row>
    <row r="32" spans="1:10" s="1" customFormat="1" ht="29" x14ac:dyDescent="0.35">
      <c r="A32" s="56"/>
      <c r="B32" s="10" t="s">
        <v>18</v>
      </c>
      <c r="C32" s="69" t="s">
        <v>19</v>
      </c>
      <c r="D32" s="4" t="s">
        <v>20</v>
      </c>
      <c r="E32" s="4" t="s">
        <v>21</v>
      </c>
      <c r="F32" s="4" t="s">
        <v>22</v>
      </c>
      <c r="G32" s="5" t="s">
        <v>23</v>
      </c>
      <c r="H32" s="118" t="s">
        <v>16</v>
      </c>
      <c r="I32" s="119"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200</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3036441.99</v>
      </c>
      <c r="D38" s="45">
        <f>SUM(D39:D42)</f>
        <v>0</v>
      </c>
      <c r="E38" s="45">
        <f>SUM(E39:E42)</f>
        <v>0</v>
      </c>
      <c r="F38" s="45">
        <f>SUM(F39:F42)</f>
        <v>0</v>
      </c>
      <c r="G38" s="46">
        <f>SUM(G39:G42)</f>
        <v>0</v>
      </c>
      <c r="H38" s="47">
        <f>SUM(C38:G38)</f>
        <v>3036441.99</v>
      </c>
      <c r="I38" s="7"/>
      <c r="J38" s="54"/>
    </row>
    <row r="39" spans="1:10" x14ac:dyDescent="0.35">
      <c r="A39" s="53"/>
      <c r="B39" s="8" t="s">
        <v>200</v>
      </c>
      <c r="C39" s="100">
        <v>3036441.99</v>
      </c>
      <c r="D39" s="101"/>
      <c r="E39" s="101"/>
      <c r="F39" s="101"/>
      <c r="G39" s="102"/>
      <c r="H39" s="9">
        <f>SUM(C39:G39)</f>
        <v>3036441.99</v>
      </c>
      <c r="I39" s="157" t="s">
        <v>198</v>
      </c>
      <c r="J39" s="54"/>
    </row>
    <row r="40" spans="1:10" x14ac:dyDescent="0.35">
      <c r="A40" s="53"/>
      <c r="B40" s="96" t="s">
        <v>25</v>
      </c>
      <c r="C40" s="100"/>
      <c r="D40" s="101"/>
      <c r="E40" s="101"/>
      <c r="F40" s="101"/>
      <c r="G40" s="102"/>
      <c r="H40" s="9">
        <f>SUM(C40:G40)</f>
        <v>0</v>
      </c>
      <c r="I40" s="157"/>
      <c r="J40" s="54"/>
    </row>
    <row r="41" spans="1:10" x14ac:dyDescent="0.35">
      <c r="A41" s="53"/>
      <c r="B41" s="96" t="s">
        <v>26</v>
      </c>
      <c r="C41" s="100"/>
      <c r="D41" s="101"/>
      <c r="E41" s="101"/>
      <c r="F41" s="101"/>
      <c r="G41" s="102"/>
      <c r="H41" s="9">
        <f t="shared" ref="H41:H42" si="1">SUM(C41:G41)</f>
        <v>0</v>
      </c>
      <c r="I41" s="157"/>
      <c r="J41" s="54"/>
    </row>
    <row r="42" spans="1:10" x14ac:dyDescent="0.35">
      <c r="A42" s="53"/>
      <c r="B42" s="95" t="s">
        <v>27</v>
      </c>
      <c r="C42" s="100"/>
      <c r="D42" s="101"/>
      <c r="E42" s="101"/>
      <c r="F42" s="101"/>
      <c r="G42" s="102"/>
      <c r="H42" s="9">
        <f t="shared" si="1"/>
        <v>0</v>
      </c>
      <c r="I42" s="157"/>
      <c r="J42" s="54"/>
    </row>
    <row r="43" spans="1:10" x14ac:dyDescent="0.35">
      <c r="A43" s="53"/>
      <c r="B43" s="6" t="s">
        <v>29</v>
      </c>
      <c r="C43" s="45">
        <f>SUM(C44:C47)</f>
        <v>19775435.5</v>
      </c>
      <c r="D43" s="45">
        <f>SUM(D44:D47)</f>
        <v>6445450.75</v>
      </c>
      <c r="E43" s="45">
        <f>SUM(E44:E47)</f>
        <v>13473671.76</v>
      </c>
      <c r="F43" s="45">
        <f>SUM(F44:F47)</f>
        <v>0</v>
      </c>
      <c r="G43" s="46">
        <f>SUM(G44:G47)</f>
        <v>0</v>
      </c>
      <c r="H43" s="47">
        <f>SUM(C43:G43)</f>
        <v>39694558.009999998</v>
      </c>
      <c r="I43" s="157"/>
      <c r="J43" s="54"/>
    </row>
    <row r="44" spans="1:10" x14ac:dyDescent="0.35">
      <c r="A44" s="53"/>
      <c r="B44" s="8" t="s">
        <v>200</v>
      </c>
      <c r="C44" s="100">
        <v>19775435.5</v>
      </c>
      <c r="D44" s="101">
        <v>6445450.75</v>
      </c>
      <c r="E44" s="101">
        <v>13473671.76</v>
      </c>
      <c r="F44" s="101"/>
      <c r="G44" s="102"/>
      <c r="H44" s="9">
        <f>SUM(C44:G44)</f>
        <v>39694558.009999998</v>
      </c>
      <c r="I44" s="7" t="s">
        <v>199</v>
      </c>
      <c r="J44" s="54"/>
    </row>
    <row r="45" spans="1:10" x14ac:dyDescent="0.35">
      <c r="A45" s="53"/>
      <c r="B45" s="96" t="s">
        <v>25</v>
      </c>
      <c r="C45" s="100"/>
      <c r="D45" s="101"/>
      <c r="E45" s="101"/>
      <c r="F45" s="101"/>
      <c r="G45" s="102"/>
      <c r="H45" s="9">
        <f>SUM(C45:G45)</f>
        <v>0</v>
      </c>
      <c r="I45" s="157"/>
      <c r="J45" s="54"/>
    </row>
    <row r="46" spans="1:10" x14ac:dyDescent="0.35">
      <c r="A46" s="53"/>
      <c r="B46" s="96" t="s">
        <v>26</v>
      </c>
      <c r="C46" s="100"/>
      <c r="D46" s="101"/>
      <c r="E46" s="101"/>
      <c r="F46" s="101"/>
      <c r="G46" s="102"/>
      <c r="H46" s="9">
        <f t="shared" ref="H46:H47" si="2">SUM(C46:G46)</f>
        <v>0</v>
      </c>
      <c r="I46" s="103"/>
      <c r="J46" s="54"/>
    </row>
    <row r="47" spans="1:10" x14ac:dyDescent="0.35">
      <c r="A47" s="53"/>
      <c r="B47" s="95" t="s">
        <v>27</v>
      </c>
      <c r="C47" s="100"/>
      <c r="D47" s="101"/>
      <c r="E47" s="101"/>
      <c r="F47" s="101"/>
      <c r="G47" s="102"/>
      <c r="H47" s="9">
        <f t="shared" si="2"/>
        <v>0</v>
      </c>
      <c r="I47" s="103"/>
      <c r="J47" s="54"/>
    </row>
    <row r="48" spans="1:10" s="1" customFormat="1" ht="15" thickBot="1" x14ac:dyDescent="0.4">
      <c r="A48" s="56"/>
      <c r="B48" s="10" t="s">
        <v>30</v>
      </c>
      <c r="C48" s="48">
        <f>C33+C38+C43</f>
        <v>22811877.490000002</v>
      </c>
      <c r="D48" s="48">
        <f>D33+D38+D43</f>
        <v>6445450.75</v>
      </c>
      <c r="E48" s="48">
        <f>E33+E38+E43</f>
        <v>13473671.76</v>
      </c>
      <c r="F48" s="48">
        <f>F33+F38+F43</f>
        <v>0</v>
      </c>
      <c r="G48" s="49">
        <f>G33+G38+G43</f>
        <v>0</v>
      </c>
      <c r="H48" s="50">
        <f>SUM(C48:G48)</f>
        <v>42731000</v>
      </c>
      <c r="I48" s="7"/>
      <c r="J48" s="57"/>
    </row>
    <row r="49" spans="1:10" s="1" customFormat="1" ht="10" customHeight="1" x14ac:dyDescent="0.35">
      <c r="A49" s="56"/>
      <c r="C49" s="70"/>
      <c r="D49" s="70"/>
      <c r="J49" s="57"/>
    </row>
    <row r="50" spans="1:10" s="1" customFormat="1" x14ac:dyDescent="0.35">
      <c r="A50" s="56"/>
      <c r="B50" s="136" t="s">
        <v>31</v>
      </c>
      <c r="C50" s="137"/>
      <c r="D50" s="137"/>
      <c r="E50" s="137"/>
      <c r="F50" s="137"/>
      <c r="G50" s="137"/>
      <c r="H50" s="137"/>
      <c r="I50" s="138"/>
      <c r="J50" s="57"/>
    </row>
    <row r="51" spans="1:10" x14ac:dyDescent="0.35">
      <c r="A51" s="53"/>
      <c r="B51" s="71" t="s">
        <v>32</v>
      </c>
      <c r="C51" s="202" t="s">
        <v>114</v>
      </c>
      <c r="D51" s="202"/>
      <c r="E51" s="201" t="s">
        <v>33</v>
      </c>
      <c r="F51" s="201"/>
      <c r="G51" s="199" t="s">
        <v>93</v>
      </c>
      <c r="H51" s="199"/>
      <c r="I51" s="16"/>
      <c r="J51" s="54"/>
    </row>
    <row r="52" spans="1:10" x14ac:dyDescent="0.35">
      <c r="A52" s="53"/>
      <c r="B52" s="15" t="s">
        <v>201</v>
      </c>
      <c r="C52" s="203">
        <v>0</v>
      </c>
      <c r="D52" s="204"/>
      <c r="E52" t="s">
        <v>34</v>
      </c>
      <c r="G52" s="200" t="s">
        <v>92</v>
      </c>
      <c r="H52" s="200"/>
      <c r="I52" s="16"/>
      <c r="J52" s="54"/>
    </row>
    <row r="53" spans="1:10" x14ac:dyDescent="0.35">
      <c r="A53" s="53"/>
      <c r="B53" s="18" t="s">
        <v>35</v>
      </c>
      <c r="C53" s="200" t="s">
        <v>95</v>
      </c>
      <c r="D53" s="200"/>
      <c r="E53" s="19" t="s">
        <v>36</v>
      </c>
      <c r="F53" s="19"/>
      <c r="G53" s="200" t="s">
        <v>92</v>
      </c>
      <c r="H53" s="200"/>
      <c r="I53" s="20"/>
      <c r="J53" s="54"/>
    </row>
    <row r="54" spans="1:10" ht="10" customHeight="1" x14ac:dyDescent="0.35">
      <c r="A54" s="53"/>
      <c r="J54" s="54"/>
    </row>
    <row r="55" spans="1:10" x14ac:dyDescent="0.35">
      <c r="A55" s="53"/>
      <c r="B55" s="136" t="s">
        <v>37</v>
      </c>
      <c r="C55" s="137"/>
      <c r="D55" s="137"/>
      <c r="E55" s="137"/>
      <c r="F55" s="137"/>
      <c r="G55" s="137"/>
      <c r="H55" s="137"/>
      <c r="I55" s="138"/>
      <c r="J55" s="54"/>
    </row>
    <row r="56" spans="1:10" ht="75" customHeight="1" x14ac:dyDescent="0.35">
      <c r="A56" s="53"/>
      <c r="B56" s="144" t="s">
        <v>38</v>
      </c>
      <c r="C56" s="144"/>
      <c r="D56" s="144"/>
      <c r="E56" s="69" t="s">
        <v>39</v>
      </c>
      <c r="F56" s="69" t="s">
        <v>40</v>
      </c>
      <c r="G56" s="69" t="str">
        <f>IF(FCOR=TRUE, "Actuals at Final Completion", "Actuals to Date")</f>
        <v>Actuals to Date</v>
      </c>
      <c r="H56" s="88" t="s">
        <v>41</v>
      </c>
      <c r="I56" s="11" t="s">
        <v>17</v>
      </c>
      <c r="J56" s="54"/>
    </row>
    <row r="57" spans="1:10" x14ac:dyDescent="0.35">
      <c r="A57" s="53"/>
      <c r="B57" s="12" t="s">
        <v>42</v>
      </c>
      <c r="C57" s="13"/>
      <c r="D57" s="14"/>
      <c r="E57" s="158">
        <v>41500</v>
      </c>
      <c r="F57" s="159">
        <v>40900</v>
      </c>
      <c r="G57" s="160">
        <v>40500</v>
      </c>
      <c r="H57" s="89">
        <f>IF($H$56=Lists!$D$8, IFERROR(F57-E57, ""), IF($H$56=Lists!$D$9, IFERROR(G57-E57, ""), IFERROR(G57-F57, "")))</f>
        <v>-400</v>
      </c>
      <c r="I57" s="112"/>
      <c r="J57" s="54"/>
    </row>
    <row r="58" spans="1:10" x14ac:dyDescent="0.35">
      <c r="A58" s="53"/>
      <c r="B58" s="15" t="s">
        <v>43</v>
      </c>
      <c r="D58" s="16"/>
      <c r="E58" s="158">
        <v>26949</v>
      </c>
      <c r="F58" s="159">
        <v>26549</v>
      </c>
      <c r="G58" s="160">
        <v>26149</v>
      </c>
      <c r="H58" s="89">
        <f>IF($H$56=Lists!$D$8, IFERROR(F58-E58, ""), IF($H$56=Lists!$D$9, IFERROR(G58-E58, ""), IFERROR(G58-F58, "")))</f>
        <v>-400</v>
      </c>
      <c r="I58" s="112"/>
      <c r="J58" s="54"/>
    </row>
    <row r="59" spans="1:10" x14ac:dyDescent="0.35">
      <c r="A59" s="53"/>
      <c r="B59" s="15" t="s">
        <v>44</v>
      </c>
      <c r="D59" s="16"/>
      <c r="E59" s="17">
        <f>IFERROR(E58/E57, "")</f>
        <v>0.6493734939759036</v>
      </c>
      <c r="F59" s="17">
        <f t="shared" ref="F59:G59" si="3">IFERROR(F58/F57, "")</f>
        <v>0.64911980440097794</v>
      </c>
      <c r="G59" s="17">
        <f t="shared" si="3"/>
        <v>0.6456543209876543</v>
      </c>
      <c r="H59" s="90">
        <f t="shared" ref="H59" si="4">IFERROR(G59-F59, "")</f>
        <v>-3.4654834133236445E-3</v>
      </c>
      <c r="I59" s="72"/>
      <c r="J59" s="54"/>
    </row>
    <row r="60" spans="1:10" x14ac:dyDescent="0.35">
      <c r="A60" s="53"/>
      <c r="B60" s="15" t="s">
        <v>45</v>
      </c>
      <c r="D60" s="16"/>
      <c r="E60" s="104"/>
      <c r="F60" s="104"/>
      <c r="G60" s="105"/>
      <c r="H60" s="91">
        <f>IF($H$56=Lists!$D$8, IFERROR(F60-E60, ""), IF($H$56=Lists!$D$9, IFERROR(G60-E60, ""), IFERROR(G60-F60, "")))</f>
        <v>0</v>
      </c>
      <c r="I60" s="112"/>
      <c r="J60" s="54"/>
    </row>
    <row r="61" spans="1:10" x14ac:dyDescent="0.35">
      <c r="A61" s="53"/>
      <c r="B61" s="18" t="s">
        <v>46</v>
      </c>
      <c r="C61" s="19"/>
      <c r="D61" s="20"/>
      <c r="E61" s="161">
        <v>47681</v>
      </c>
      <c r="F61" s="161">
        <v>47681</v>
      </c>
      <c r="G61" s="160">
        <v>47681</v>
      </c>
      <c r="H61" s="91">
        <f>IF($H$56=Lists!$D$8, IFERROR(F61-E61, ""), IF($H$56=Lists!$D$9, IFERROR(G61-E61, ""), IFERROR(G61-F61, "")))</f>
        <v>0</v>
      </c>
      <c r="I61" s="162" t="s">
        <v>191</v>
      </c>
      <c r="J61" s="54"/>
    </row>
    <row r="62" spans="1:10" x14ac:dyDescent="0.35">
      <c r="A62" s="53"/>
      <c r="B62" s="15" t="s">
        <v>47</v>
      </c>
      <c r="E62" s="21">
        <f>IFERROR(E91/E57, "")</f>
        <v>543.35597590361442</v>
      </c>
      <c r="F62" s="21">
        <f>IFERROR(F91/F57, "")</f>
        <v>670.9170660146699</v>
      </c>
      <c r="G62" s="21">
        <f>IFERROR(G91/G57, "")</f>
        <v>585.55893827160492</v>
      </c>
      <c r="H62" s="92">
        <f>IF($H$56=Lists!$D$8, IFERROR(F62-E62, ""), IF($H$56=Lists!$D$9, IFERROR(G62-E62, ""), IFERROR(G62-F62, "")))</f>
        <v>-85.358127743064983</v>
      </c>
      <c r="I62" s="73"/>
      <c r="J62" s="54"/>
    </row>
    <row r="63" spans="1:10" x14ac:dyDescent="0.35">
      <c r="A63" s="53"/>
      <c r="B63" s="18" t="s">
        <v>48</v>
      </c>
      <c r="C63" s="19"/>
      <c r="D63" s="20"/>
      <c r="E63" s="22">
        <f>IFERROR(E97/E57, "")</f>
        <v>629.35783132530116</v>
      </c>
      <c r="F63" s="22">
        <f>IFERROR(F97/F57, "")</f>
        <v>777.23244498777501</v>
      </c>
      <c r="G63" s="22">
        <f>IFERROR(G97/G57, "")</f>
        <v>655.22530864197529</v>
      </c>
      <c r="H63" s="92">
        <f>IF($H$56=Lists!$D$8, IFERROR(F63-E63, ""), IF($H$56=Lists!$D$9, IFERROR(G63-E63, ""), IFERROR(G63-F63, "")))</f>
        <v>-122.00713634579972</v>
      </c>
      <c r="I63" s="74"/>
      <c r="J63" s="54"/>
    </row>
    <row r="64" spans="1:10" x14ac:dyDescent="0.35">
      <c r="A64" s="53"/>
      <c r="B64" s="139" t="s">
        <v>49</v>
      </c>
      <c r="C64" s="140"/>
      <c r="D64" s="140"/>
      <c r="E64" s="140"/>
      <c r="F64" s="140"/>
      <c r="G64" s="140"/>
      <c r="H64" s="140"/>
      <c r="I64" s="141"/>
      <c r="J64" s="54"/>
    </row>
    <row r="65" spans="1:10" x14ac:dyDescent="0.35">
      <c r="A65" s="53"/>
      <c r="B65" s="12" t="s">
        <v>50</v>
      </c>
      <c r="C65" s="13"/>
      <c r="D65" s="14"/>
      <c r="E65" s="163">
        <v>44531</v>
      </c>
      <c r="F65" s="164">
        <v>44531</v>
      </c>
      <c r="G65" s="165">
        <v>44631</v>
      </c>
      <c r="H65" s="89" t="str">
        <f>IF(SUM(E65:G65)=0, "", IF($H$56=Lists!$D$8, IFERROR(MROUND(CONVERT(F65-E65,"day","yr")*12, 0.5)&amp;" mo.", ""), IF($H$56=Lists!$D$9, IFERROR(MROUND(CONVERT(G65-E65,"day","yr")*12, 0.5)&amp;" mo.", ""), IFERROR(MROUND(CONVERT(G65-F65,"day","yr")*12, 0.5)&amp;" mo.", ""))))</f>
        <v>3.5 mo.</v>
      </c>
      <c r="I65" s="112"/>
      <c r="J65" s="54"/>
    </row>
    <row r="66" spans="1:10" x14ac:dyDescent="0.35">
      <c r="A66" s="53"/>
      <c r="B66" s="15" t="s">
        <v>51</v>
      </c>
      <c r="D66" s="16"/>
      <c r="E66" s="163">
        <v>44621</v>
      </c>
      <c r="F66" s="164">
        <v>44621</v>
      </c>
      <c r="G66" s="165">
        <v>44632</v>
      </c>
      <c r="H66" s="89" t="str">
        <f>IF(SUM(E66:G66)=0, "", IF($H$56=Lists!$D$8, IFERROR(MROUND(CONVERT(F66-E66,"day","yr")*12, 0.5)&amp;" mo.", ""), IF($H$56=Lists!$D$9, IFERROR(MROUND(CONVERT(G66-E66,"day","yr")*12, 0.5)&amp;" mo.", ""), IFERROR(MROUND(CONVERT(G66-F66,"day","yr")*12, 0.5)&amp;" mo.", ""))))</f>
        <v>0.5 mo.</v>
      </c>
      <c r="I66" s="112"/>
      <c r="J66" s="54"/>
    </row>
    <row r="67" spans="1:10" x14ac:dyDescent="0.35">
      <c r="A67" s="53"/>
      <c r="B67" s="15" t="s">
        <v>52</v>
      </c>
      <c r="D67" s="16"/>
      <c r="E67" s="163"/>
      <c r="F67" s="164">
        <v>45078</v>
      </c>
      <c r="G67" s="165">
        <v>45349</v>
      </c>
      <c r="H67" s="89" t="str">
        <f>IF(SUM(E67:G67)=0, "", IF($H$56=Lists!$D$8, IFERROR(MROUND(CONVERT(F67-E67,"day","yr")*12, 0.5)&amp;" mo.", ""), IF($H$56=Lists!$D$9, IFERROR(MROUND(CONVERT(G67-E67,"day","yr")*12, 0.5)&amp;" mo.", ""), IFERROR(MROUND(CONVERT(G67-F67,"day","yr")*12, 0.5)&amp;" mo.", ""))))</f>
        <v>9 mo.</v>
      </c>
      <c r="I67" s="112"/>
      <c r="J67" s="54"/>
    </row>
    <row r="68" spans="1:10" x14ac:dyDescent="0.35">
      <c r="A68" s="53"/>
      <c r="B68" s="15" t="s">
        <v>53</v>
      </c>
      <c r="D68" s="16"/>
      <c r="E68" s="163">
        <v>45139</v>
      </c>
      <c r="F68" s="164">
        <v>45139</v>
      </c>
      <c r="G68" s="165">
        <v>45432</v>
      </c>
      <c r="H68" s="89" t="str">
        <f>IF(SUM(E68:G68)=0, "", IF($H$56=Lists!$D$8, IFERROR(MROUND(CONVERT(F68-E68,"day","yr")*12, 0.5)&amp;" mo.", ""), IF($H$56=Lists!$D$9, IFERROR(MROUND(CONVERT(G68-E68,"day","yr")*12, 0.5)&amp;" mo.", ""), IFERROR(MROUND(CONVERT(G68-F68,"day","yr")*12, 0.5)&amp;" mo.", ""))))</f>
        <v>9.5 mo.</v>
      </c>
      <c r="I68" s="112"/>
      <c r="J68" s="54"/>
    </row>
    <row r="69" spans="1:10" x14ac:dyDescent="0.35">
      <c r="A69" s="53"/>
      <c r="B69" s="15" t="s">
        <v>54</v>
      </c>
      <c r="D69" s="16"/>
      <c r="E69" s="163">
        <v>45992</v>
      </c>
      <c r="F69" s="164">
        <v>46102</v>
      </c>
      <c r="G69" s="165"/>
      <c r="H69" s="89" t="str">
        <f>IF(SUM(E69:G69)=0, "", IF($H$56=Lists!$D$8, IFERROR(MROUND(CONVERT(F69-E69,"day","yr")*12, 0.5)&amp;" mo.", ""), IF($H$56=Lists!$D$9, IFERROR(MROUND(CONVERT(G69-E69,"day","yr")*12, 0.5)&amp;" mo.", ""), IFERROR(MROUND(CONVERT(G69-F69,"day","yr")*12, 0.5)&amp;" mo.", ""))))</f>
        <v/>
      </c>
      <c r="I69" s="112"/>
      <c r="J69" s="54"/>
    </row>
    <row r="70" spans="1:10" x14ac:dyDescent="0.35">
      <c r="A70" s="53"/>
      <c r="B70" s="18" t="s">
        <v>55</v>
      </c>
      <c r="C70" s="19"/>
      <c r="D70" s="20"/>
      <c r="E70" s="163"/>
      <c r="F70" s="163"/>
      <c r="G70" s="166"/>
      <c r="H70" s="89" t="str">
        <f>IF(SUM(E70:G70)=0, "", IF($H$56=Lists!$D$8, IFERROR(MROUND(CONVERT(F70-E70,"day","yr")*12, 0.5)&amp;" mo.", ""), IF($H$56=Lists!$D$9, IFERROR(MROUND(CONVERT(G70-E70,"day","yr")*12, 0.5)&amp;" mo.", ""), IFERROR(MROUND(CONVERT(G70-F70,"day","yr")*12, 0.5)&amp;" mo.", ""))))</f>
        <v/>
      </c>
      <c r="I70" s="112"/>
      <c r="J70" s="54"/>
    </row>
    <row r="71" spans="1:10" ht="10" customHeight="1" thickBot="1" x14ac:dyDescent="0.4">
      <c r="A71" s="75"/>
      <c r="B71" s="23"/>
      <c r="C71" s="23"/>
      <c r="D71" s="23"/>
      <c r="E71" s="24"/>
      <c r="F71" s="24"/>
      <c r="G71" s="24"/>
      <c r="H71" s="25"/>
      <c r="I71" s="76"/>
      <c r="J71" s="77"/>
    </row>
    <row r="72" spans="1:10" s="65" customFormat="1" ht="27" customHeight="1" thickTop="1" thickBot="1" x14ac:dyDescent="0.4">
      <c r="A72" s="129" t="s">
        <v>56</v>
      </c>
      <c r="B72" s="130"/>
      <c r="C72" s="130"/>
      <c r="D72" s="130"/>
      <c r="E72" s="130"/>
      <c r="F72" s="130"/>
      <c r="G72" s="130"/>
      <c r="H72" s="130"/>
      <c r="I72" s="130"/>
      <c r="J72" s="131"/>
    </row>
    <row r="73" spans="1:10" ht="10" customHeight="1" thickTop="1" x14ac:dyDescent="0.35">
      <c r="A73" s="53"/>
      <c r="B73" s="114"/>
      <c r="C73" s="114"/>
      <c r="D73" s="114"/>
      <c r="E73" s="26"/>
      <c r="F73" s="26"/>
      <c r="G73" s="26"/>
      <c r="H73" s="27"/>
      <c r="I73" s="78"/>
      <c r="J73" s="54"/>
    </row>
    <row r="74" spans="1:10" ht="75" customHeight="1" x14ac:dyDescent="0.35">
      <c r="A74" s="53"/>
      <c r="B74" s="144" t="s">
        <v>38</v>
      </c>
      <c r="C74" s="144"/>
      <c r="D74" s="144"/>
      <c r="E74" s="69" t="s">
        <v>57</v>
      </c>
      <c r="F74" s="69" t="s">
        <v>58</v>
      </c>
      <c r="G74" s="69" t="str">
        <f>IF(FCOR=TRUE, "Actual Cost Data at Final Completion", "Actual Costs to Date")</f>
        <v>Actual Costs to Date</v>
      </c>
      <c r="H74" s="69" t="str">
        <f>H56</f>
        <v>Estimate as Currently Funded to Actuals Variance</v>
      </c>
      <c r="I74" s="11" t="s">
        <v>17</v>
      </c>
      <c r="J74" s="54"/>
    </row>
    <row r="75" spans="1:10" x14ac:dyDescent="0.35">
      <c r="A75" s="53"/>
      <c r="B75" s="136" t="s">
        <v>59</v>
      </c>
      <c r="C75" s="137"/>
      <c r="D75" s="137"/>
      <c r="E75" s="137"/>
      <c r="F75" s="137"/>
      <c r="G75" s="137"/>
      <c r="H75" s="137"/>
      <c r="I75" s="138"/>
      <c r="J75" s="54"/>
    </row>
    <row r="76" spans="1:10" x14ac:dyDescent="0.35">
      <c r="A76" s="53"/>
      <c r="B76" s="153"/>
      <c r="C76" s="150"/>
      <c r="D76" s="120" t="s">
        <v>60</v>
      </c>
      <c r="E76" s="106"/>
      <c r="F76" s="106"/>
      <c r="G76" s="106"/>
      <c r="H76" s="93">
        <f>IF($H$56=Lists!$D$8, IFERROR(F76-E76, ""), IF($H$56=Lists!$D$9, IFERROR(G76-E76, ""), IFERROR(G76-F76, "")))</f>
        <v>0</v>
      </c>
      <c r="I76" s="112"/>
      <c r="J76" s="54"/>
    </row>
    <row r="77" spans="1:10" ht="10" customHeight="1" x14ac:dyDescent="0.35">
      <c r="A77" s="53"/>
      <c r="B77" s="110"/>
      <c r="C77" s="110"/>
      <c r="D77" s="110"/>
      <c r="E77" s="28"/>
      <c r="F77" s="28"/>
      <c r="G77" s="28"/>
      <c r="H77" s="29"/>
      <c r="I77" s="79"/>
      <c r="J77" s="54"/>
    </row>
    <row r="78" spans="1:10" x14ac:dyDescent="0.35">
      <c r="A78" s="53"/>
      <c r="B78" s="136" t="s">
        <v>61</v>
      </c>
      <c r="C78" s="137"/>
      <c r="D78" s="137"/>
      <c r="E78" s="137"/>
      <c r="F78" s="137"/>
      <c r="G78" s="137"/>
      <c r="H78" s="137"/>
      <c r="I78" s="138"/>
      <c r="J78" s="54"/>
    </row>
    <row r="79" spans="1:10" x14ac:dyDescent="0.35">
      <c r="A79" s="53"/>
      <c r="B79" s="12" t="s">
        <v>62</v>
      </c>
      <c r="C79" s="13"/>
      <c r="D79" s="14"/>
      <c r="E79" s="167">
        <v>201560</v>
      </c>
      <c r="F79" s="168">
        <v>201560</v>
      </c>
      <c r="G79" s="169">
        <v>163311</v>
      </c>
      <c r="H79" s="30">
        <f>IF($H$56=Lists!$D$8, IFERROR(F79-E79, ""), IF($H$56=Lists!$D$9, IFERROR(G79-E79, ""), IFERROR(G79-F79, "")))</f>
        <v>-38249</v>
      </c>
      <c r="I79" s="170" t="s">
        <v>192</v>
      </c>
      <c r="J79" s="54"/>
    </row>
    <row r="80" spans="1:10" x14ac:dyDescent="0.35">
      <c r="A80" s="53"/>
      <c r="B80" s="15" t="s">
        <v>63</v>
      </c>
      <c r="D80" s="16"/>
      <c r="E80" s="167">
        <v>1116952</v>
      </c>
      <c r="F80" s="168">
        <v>1266972</v>
      </c>
      <c r="G80" s="169">
        <v>1385282</v>
      </c>
      <c r="H80" s="30">
        <f>IF($H$56=Lists!$D$8, IFERROR(F80-E80, ""), IF($H$56=Lists!$D$9, IFERROR(G80-E80, ""), IFERROR(G80-F80, "")))</f>
        <v>118310</v>
      </c>
      <c r="I80" s="171" t="s">
        <v>192</v>
      </c>
      <c r="J80" s="54"/>
    </row>
    <row r="81" spans="1:10" ht="87" x14ac:dyDescent="0.35">
      <c r="A81" s="53"/>
      <c r="B81" s="15" t="s">
        <v>64</v>
      </c>
      <c r="D81" s="16"/>
      <c r="E81" s="167">
        <v>1548880</v>
      </c>
      <c r="F81" s="168">
        <v>1563192</v>
      </c>
      <c r="G81" s="169">
        <v>1064733</v>
      </c>
      <c r="H81" s="30">
        <f>IF($H$56=Lists!$D$8, IFERROR(F81-E81, ""), IF($H$56=Lists!$D$9, IFERROR(G81-E81, ""), IFERROR(G81-F81, "")))</f>
        <v>-498459</v>
      </c>
      <c r="I81" s="117" t="s">
        <v>193</v>
      </c>
      <c r="J81" s="54"/>
    </row>
    <row r="82" spans="1:10" x14ac:dyDescent="0.35">
      <c r="A82" s="53"/>
      <c r="B82" s="15" t="s">
        <v>65</v>
      </c>
      <c r="D82" s="16"/>
      <c r="E82" s="167">
        <f>490680*1.071</f>
        <v>525518.28</v>
      </c>
      <c r="F82" s="168">
        <v>625185</v>
      </c>
      <c r="G82" s="168">
        <v>718603</v>
      </c>
      <c r="H82" s="30">
        <f>IF($H$56=Lists!$D$8, IFERROR(F82-E82, ""), IF($H$56=Lists!$D$9, IFERROR(G82-E82, ""), IFERROR(G82-F82, "")))</f>
        <v>93418</v>
      </c>
      <c r="I82" s="170" t="s">
        <v>192</v>
      </c>
      <c r="J82" s="54"/>
    </row>
    <row r="83" spans="1:10" x14ac:dyDescent="0.35">
      <c r="A83" s="53"/>
      <c r="B83" s="15" t="s">
        <v>66</v>
      </c>
      <c r="D83" s="16"/>
      <c r="E83" s="167">
        <f>1165442-525518</f>
        <v>639924</v>
      </c>
      <c r="F83" s="168">
        <v>677345</v>
      </c>
      <c r="G83" s="168">
        <v>164312</v>
      </c>
      <c r="H83" s="31">
        <f>IF($H$56=Lists!$D$8, IFERROR(F83-E83, ""), IF($H$56=Lists!$D$9, IFERROR(G83-E83, ""), IFERROR(G83-F83, "")))</f>
        <v>-513033</v>
      </c>
      <c r="I83" s="170" t="s">
        <v>194</v>
      </c>
      <c r="J83" s="54"/>
    </row>
    <row r="84" spans="1:10" x14ac:dyDescent="0.35">
      <c r="A84" s="53"/>
      <c r="B84" s="15" t="s">
        <v>67</v>
      </c>
      <c r="D84" s="16"/>
      <c r="E84" s="167">
        <v>208569</v>
      </c>
      <c r="F84" s="168">
        <v>231818</v>
      </c>
      <c r="G84" s="169"/>
      <c r="H84" s="30">
        <f>IF($H$56=Lists!$D$8, IFERROR(F84-E84, ""), IF($H$56=Lists!$D$9, IFERROR(G84-E84, ""), IFERROR(G84-F84, "")))</f>
        <v>-231818</v>
      </c>
      <c r="I84" s="108"/>
      <c r="J84" s="54"/>
    </row>
    <row r="85" spans="1:10" x14ac:dyDescent="0.35">
      <c r="A85" s="53"/>
      <c r="B85" s="18"/>
      <c r="C85" s="152"/>
      <c r="D85" s="121" t="s">
        <v>68</v>
      </c>
      <c r="E85" s="32">
        <f>SUM(E79:E84)</f>
        <v>4241403.28</v>
      </c>
      <c r="F85" s="32">
        <f>SUM(F79:F84)</f>
        <v>4566072</v>
      </c>
      <c r="G85" s="32">
        <f>SUM(G79:G84)</f>
        <v>3496241</v>
      </c>
      <c r="H85" s="33">
        <f>IF($H$56=Lists!$D$8, IFERROR(F85-E85, ""), IF($H$56=Lists!$D$9, IFERROR(G85-E85, ""), IFERROR(G85-F85, "")))</f>
        <v>-1069831</v>
      </c>
      <c r="I85" s="80"/>
      <c r="J85" s="54"/>
    </row>
    <row r="86" spans="1:10" ht="10" customHeight="1" x14ac:dyDescent="0.35">
      <c r="A86" s="53"/>
      <c r="J86" s="54"/>
    </row>
    <row r="87" spans="1:10" x14ac:dyDescent="0.35">
      <c r="A87" s="53"/>
      <c r="B87" s="136" t="s">
        <v>69</v>
      </c>
      <c r="C87" s="137"/>
      <c r="D87" s="137"/>
      <c r="E87" s="137"/>
      <c r="F87" s="137"/>
      <c r="G87" s="137"/>
      <c r="H87" s="137"/>
      <c r="I87" s="138"/>
      <c r="J87" s="54"/>
    </row>
    <row r="88" spans="1:10" ht="14.5" customHeight="1" x14ac:dyDescent="0.35">
      <c r="A88" s="53"/>
      <c r="B88" s="12" t="s">
        <v>70</v>
      </c>
      <c r="C88" s="13"/>
      <c r="D88" s="14"/>
      <c r="E88" s="167">
        <v>2271845</v>
      </c>
      <c r="F88" s="168">
        <v>2706524</v>
      </c>
      <c r="G88" s="172">
        <v>2371514</v>
      </c>
      <c r="H88" s="34">
        <f>IF($H$56=Lists!$D$8, IFERROR(F88-E88, ""), IF($H$56=Lists!$D$9, IFERROR(G88-E88, ""), IFERROR(G88-F88, "")))</f>
        <v>-335010</v>
      </c>
      <c r="I88" s="171" t="s">
        <v>195</v>
      </c>
      <c r="J88" s="54"/>
    </row>
    <row r="89" spans="1:10" x14ac:dyDescent="0.35">
      <c r="A89" s="53"/>
      <c r="B89" s="15" t="s">
        <v>71</v>
      </c>
      <c r="D89" s="16"/>
      <c r="E89" s="167"/>
      <c r="F89" s="168"/>
      <c r="G89" s="172"/>
      <c r="H89" s="34">
        <f>IF($H$56=Lists!$D$8, IFERROR(F89-E89, ""), IF($H$56=Lists!$D$9, IFERROR(G89-E89, ""), IFERROR(G89-F89, "")))</f>
        <v>0</v>
      </c>
      <c r="I89" s="173"/>
      <c r="J89" s="54"/>
    </row>
    <row r="90" spans="1:10" x14ac:dyDescent="0.35">
      <c r="A90" s="53"/>
      <c r="B90" s="15" t="s">
        <v>72</v>
      </c>
      <c r="D90" s="16"/>
      <c r="E90" s="167">
        <v>20277428</v>
      </c>
      <c r="F90" s="168">
        <v>24733984</v>
      </c>
      <c r="G90" s="167">
        <v>21343623</v>
      </c>
      <c r="H90" s="35">
        <f>IF($H$56=Lists!$D$8, IFERROR(F90-E90, ""), IF($H$56=Lists!$D$9, IFERROR(G90-E90, ""), IFERROR(G90-F90, "")))</f>
        <v>-3390361</v>
      </c>
      <c r="I90" s="171" t="s">
        <v>195</v>
      </c>
      <c r="J90" s="54"/>
    </row>
    <row r="91" spans="1:10" x14ac:dyDescent="0.35">
      <c r="A91" s="53"/>
      <c r="B91" s="38"/>
      <c r="C91" s="1"/>
      <c r="D91" s="154" t="s">
        <v>73</v>
      </c>
      <c r="E91" s="155">
        <f>SUM(E88:E90)</f>
        <v>22549273</v>
      </c>
      <c r="F91" s="36">
        <f t="shared" ref="F91:G91" si="5">SUM(F88:F90)</f>
        <v>27440508</v>
      </c>
      <c r="G91" s="36">
        <f t="shared" si="5"/>
        <v>23715137</v>
      </c>
      <c r="H91" s="34">
        <f>IF($H$56=Lists!$D$8, IFERROR(F91-E91, ""), IF($H$56=Lists!$D$9, IFERROR(G91-E91, ""), IFERROR(G91-F91, "")))</f>
        <v>-3725371</v>
      </c>
      <c r="I91" s="80"/>
      <c r="J91" s="54"/>
    </row>
    <row r="92" spans="1:10" x14ac:dyDescent="0.35">
      <c r="A92" s="53"/>
      <c r="B92" s="15" t="s">
        <v>74</v>
      </c>
      <c r="D92" s="16"/>
      <c r="E92" s="167">
        <v>1130101</v>
      </c>
      <c r="F92" s="168">
        <v>1379807</v>
      </c>
      <c r="G92" s="172">
        <v>321906</v>
      </c>
      <c r="H92" s="34">
        <f>IF($H$56=Lists!$D$8, IFERROR(F92-E92, ""), IF($H$56=Lists!$D$9, IFERROR(G92-E92, ""), IFERROR(G92-F92, "")))</f>
        <v>-1057901</v>
      </c>
      <c r="I92" s="171" t="s">
        <v>195</v>
      </c>
      <c r="J92" s="54"/>
    </row>
    <row r="93" spans="1:10" x14ac:dyDescent="0.35">
      <c r="A93" s="53"/>
      <c r="B93" s="15" t="s">
        <v>75</v>
      </c>
      <c r="D93" s="16"/>
      <c r="E93" s="167"/>
      <c r="F93" s="168"/>
      <c r="G93" s="167"/>
      <c r="H93" s="34">
        <f>IF($H$56=Lists!$D$8, IFERROR(F93-E93, ""), IF($H$56=Lists!$D$9, IFERROR(G93-E93, ""), IFERROR(G93-F93, "")))</f>
        <v>0</v>
      </c>
      <c r="I93" s="173"/>
      <c r="J93" s="54"/>
    </row>
    <row r="94" spans="1:10" x14ac:dyDescent="0.35">
      <c r="A94" s="53"/>
      <c r="B94" s="15" t="s">
        <v>76</v>
      </c>
      <c r="D94" s="16"/>
      <c r="E94" s="167">
        <v>2438976</v>
      </c>
      <c r="F94" s="168">
        <v>2968492</v>
      </c>
      <c r="G94" s="167">
        <v>2499582</v>
      </c>
      <c r="H94" s="34">
        <f>IF($H$56=Lists!$D$8, IFERROR(F94-E94, ""), IF($H$56=Lists!$D$9, IFERROR(G94-E94, ""), IFERROR(G94-F94, "")))</f>
        <v>-468910</v>
      </c>
      <c r="I94" s="171" t="s">
        <v>195</v>
      </c>
      <c r="J94" s="54"/>
    </row>
    <row r="95" spans="1:10" x14ac:dyDescent="0.35">
      <c r="A95" s="53"/>
      <c r="B95" s="15" t="str">
        <f>IF(C53=Lists!J3, "GCCM Costs", IF(C53=Lists!J4, "Design-Build Costs", ""))</f>
        <v/>
      </c>
      <c r="D95" s="16"/>
      <c r="E95" s="107"/>
      <c r="F95" s="107"/>
      <c r="G95" s="107"/>
      <c r="H95" s="34">
        <f>IF($H$56=Lists!$D$8, IFERROR(F95-E95, ""), IF($H$56=Lists!$D$9, IFERROR(G95-E95, ""), IFERROR(G95-F95, "")))</f>
        <v>0</v>
      </c>
      <c r="I95" s="108"/>
      <c r="J95" s="54"/>
    </row>
    <row r="96" spans="1:10" x14ac:dyDescent="0.35">
      <c r="A96" s="53"/>
      <c r="B96" s="15" t="str">
        <f>IF(C53=Lists!J3, "GCCM Risk Contingency", "")</f>
        <v/>
      </c>
      <c r="D96" s="16"/>
      <c r="E96" s="107"/>
      <c r="F96" s="107"/>
      <c r="G96" s="107"/>
      <c r="H96" s="34">
        <f>IF($H$56=Lists!$D$8, IFERROR(F96-E96, ""), IF($H$56=Lists!$D$9, IFERROR(G96-E96, ""), IFERROR(G96-F96, "")))</f>
        <v>0</v>
      </c>
      <c r="I96" s="108"/>
      <c r="J96" s="54"/>
    </row>
    <row r="97" spans="1:10" x14ac:dyDescent="0.35">
      <c r="A97" s="53"/>
      <c r="B97" s="151"/>
      <c r="C97" s="152"/>
      <c r="D97" s="121" t="s">
        <v>77</v>
      </c>
      <c r="E97" s="155">
        <f>SUM(E91:E96)</f>
        <v>26118350</v>
      </c>
      <c r="F97" s="36">
        <f t="shared" ref="F97:G97" si="6">SUM(F91:F96)</f>
        <v>31788807</v>
      </c>
      <c r="G97" s="36">
        <f t="shared" si="6"/>
        <v>26536625</v>
      </c>
      <c r="H97" s="37">
        <f>IF($H$56=Lists!$D$8, IFERROR(F97-E97, ""), IF($H$56=Lists!$D$9, IFERROR(G97-E97, ""), IFERROR(G97-F97, "")))</f>
        <v>-5252182</v>
      </c>
      <c r="I97" s="72"/>
      <c r="J97" s="54"/>
    </row>
    <row r="98" spans="1:10" ht="10" customHeight="1" x14ac:dyDescent="0.35">
      <c r="A98" s="53"/>
      <c r="J98" s="54"/>
    </row>
    <row r="99" spans="1:10" x14ac:dyDescent="0.35">
      <c r="A99" s="53"/>
      <c r="B99" s="136" t="s">
        <v>78</v>
      </c>
      <c r="C99" s="137"/>
      <c r="D99" s="137"/>
      <c r="E99" s="137"/>
      <c r="F99" s="137"/>
      <c r="G99" s="137"/>
      <c r="H99" s="137"/>
      <c r="I99" s="138"/>
      <c r="J99" s="54"/>
    </row>
    <row r="100" spans="1:10" x14ac:dyDescent="0.35">
      <c r="A100" s="53"/>
      <c r="B100" s="38" t="s">
        <v>79</v>
      </c>
      <c r="D100" s="16"/>
      <c r="E100" s="174">
        <v>2261146</v>
      </c>
      <c r="F100" s="175">
        <v>2393378</v>
      </c>
      <c r="G100" s="176">
        <v>619098</v>
      </c>
      <c r="H100" s="39">
        <f>IF($H$56=Lists!$D$8, IFERROR(F100-E100, ""), IF($H$56=Lists!$D$9, IFERROR(G100-E100, ""), IFERROR(G100-F100, "")))</f>
        <v>-1774280</v>
      </c>
      <c r="I100" s="109"/>
      <c r="J100" s="81"/>
    </row>
    <row r="101" spans="1:10" x14ac:dyDescent="0.35">
      <c r="A101" s="53"/>
      <c r="B101" s="38" t="s">
        <v>80</v>
      </c>
      <c r="D101" s="16"/>
      <c r="E101" s="174">
        <v>172488</v>
      </c>
      <c r="F101" s="175">
        <v>206239</v>
      </c>
      <c r="G101" s="176">
        <f>17413+13523</f>
        <v>30936</v>
      </c>
      <c r="H101" s="39">
        <f>IF($H$56=Lists!$D$8, IFERROR(F101-E101, ""), IF($H$56=Lists!$D$9, IFERROR(G101-E101, ""), IFERROR(G101-F101, "")))</f>
        <v>-175303</v>
      </c>
      <c r="I101" s="109"/>
      <c r="J101" s="81"/>
    </row>
    <row r="102" spans="1:10" x14ac:dyDescent="0.35">
      <c r="A102" s="53"/>
      <c r="B102" s="38" t="s">
        <v>81</v>
      </c>
      <c r="D102" s="16"/>
      <c r="E102" s="167">
        <v>374850</v>
      </c>
      <c r="F102" s="168">
        <v>396771</v>
      </c>
      <c r="G102" s="169">
        <v>288675</v>
      </c>
      <c r="H102" s="40">
        <f>IF($H$56=Lists!$D$8, IFERROR(F102-E102, ""), IF($H$56=Lists!$D$9, IFERROR(G102-E102, ""), IFERROR(G102-F102, "")))</f>
        <v>-108096</v>
      </c>
      <c r="I102" s="177" t="s">
        <v>196</v>
      </c>
      <c r="J102" s="54"/>
    </row>
    <row r="103" spans="1:10" x14ac:dyDescent="0.35">
      <c r="A103" s="53"/>
      <c r="B103" s="38" t="s">
        <v>82</v>
      </c>
      <c r="D103" s="16"/>
      <c r="E103" s="167">
        <v>3285251</v>
      </c>
      <c r="F103" s="168">
        <v>3379733</v>
      </c>
      <c r="G103" s="169">
        <v>81547</v>
      </c>
      <c r="H103" s="41">
        <f>IF($H$56=Lists!$D$8, IFERROR(F103-E103, ""), IF($H$56=Lists!$D$9, IFERROR(G103-E103, ""), IFERROR(G103-F103, "")))</f>
        <v>-3298186</v>
      </c>
      <c r="I103" s="177" t="s">
        <v>197</v>
      </c>
      <c r="J103" s="81"/>
    </row>
    <row r="104" spans="1:10" ht="15" thickBot="1" x14ac:dyDescent="0.4">
      <c r="A104" s="53"/>
      <c r="B104" s="156"/>
      <c r="C104" s="60"/>
      <c r="D104" s="122" t="s">
        <v>83</v>
      </c>
      <c r="E104" s="42">
        <f>SUM(E100:E103)</f>
        <v>6093735</v>
      </c>
      <c r="F104" s="42">
        <f>SUM(F100:F103)</f>
        <v>6376121</v>
      </c>
      <c r="G104" s="42">
        <f>SUM(G100:G103)</f>
        <v>1020256</v>
      </c>
      <c r="H104" s="37">
        <f>IF($H$56=Lists!$D$8, IFERROR(F104-E104, ""), IF($H$56=Lists!$D$9, IFERROR(G104-E104, ""), IFERROR(G104-F104, "")))</f>
        <v>-5355865</v>
      </c>
      <c r="I104" s="82"/>
      <c r="J104" s="81"/>
    </row>
    <row r="105" spans="1:10" ht="19.5" thickTop="1" thickBot="1" x14ac:dyDescent="0.5">
      <c r="A105" s="53"/>
      <c r="B105" s="83" t="s">
        <v>84</v>
      </c>
      <c r="C105" s="84"/>
      <c r="D105" s="84"/>
      <c r="E105" s="85">
        <f>SUM(E76,E85,E97,E104)</f>
        <v>36453488.280000001</v>
      </c>
      <c r="F105" s="85">
        <f>SUM(F76,F85,F97,F104)</f>
        <v>42731000</v>
      </c>
      <c r="G105" s="85">
        <f>SUM(G76,G85,G97,G104)</f>
        <v>31053122</v>
      </c>
      <c r="H105" s="85">
        <f>SUM(H76,H85,H97,H104)</f>
        <v>-11677878</v>
      </c>
      <c r="I105" s="86"/>
      <c r="J105" s="81"/>
    </row>
    <row r="106" spans="1:10" ht="10" customHeight="1" thickTop="1" x14ac:dyDescent="0.35">
      <c r="A106" s="53"/>
      <c r="B106" s="113"/>
      <c r="C106" s="113"/>
      <c r="D106" s="113"/>
      <c r="E106" s="43"/>
      <c r="F106" s="43"/>
      <c r="G106" s="43"/>
      <c r="H106" s="43"/>
      <c r="I106" s="111"/>
      <c r="J106" s="81"/>
    </row>
    <row r="107" spans="1:10" s="1" customFormat="1" x14ac:dyDescent="0.35">
      <c r="A107" s="56"/>
      <c r="B107" s="183" t="str">
        <f>IF(ReportType=Lists!$O$2, "", "Close-Out Information")</f>
        <v/>
      </c>
      <c r="C107" s="184"/>
      <c r="D107" s="184"/>
      <c r="E107" s="184"/>
      <c r="F107" s="184"/>
      <c r="G107" s="184"/>
      <c r="H107" s="184"/>
      <c r="I107" s="185"/>
      <c r="J107" s="57"/>
    </row>
    <row r="108" spans="1:10" s="1" customFormat="1" x14ac:dyDescent="0.35">
      <c r="A108" s="56"/>
      <c r="B108" s="44"/>
      <c r="C108" s="193"/>
      <c r="D108" s="193"/>
      <c r="E108" s="193" t="str">
        <f>IF(ReportType=Lists!$O$2, "", "NOTES")</f>
        <v/>
      </c>
      <c r="F108" s="193"/>
      <c r="G108" s="193"/>
      <c r="H108" s="193"/>
      <c r="I108" s="194"/>
      <c r="J108" s="57"/>
    </row>
    <row r="109" spans="1:10" ht="15" customHeight="1" x14ac:dyDescent="0.35">
      <c r="A109" s="53"/>
      <c r="B109" s="71" t="str">
        <f>IF(ReportType=Lists!$O$2, "", "Number of Change Orders")</f>
        <v/>
      </c>
      <c r="C109" s="186"/>
      <c r="D109" s="187"/>
      <c r="E109" s="190"/>
      <c r="F109" s="191"/>
      <c r="G109" s="191"/>
      <c r="H109" s="191"/>
      <c r="I109" s="192"/>
      <c r="J109" s="54"/>
    </row>
    <row r="110" spans="1:10" ht="15" customHeight="1" x14ac:dyDescent="0.35">
      <c r="A110" s="53"/>
      <c r="B110" s="71" t="str">
        <f>IF(ReportType=Lists!$O$2, "", "Total Value of Change Orders")</f>
        <v/>
      </c>
      <c r="C110" s="195"/>
      <c r="D110" s="196"/>
      <c r="E110" s="115"/>
      <c r="F110" s="116"/>
      <c r="G110" s="116"/>
      <c r="H110" s="116"/>
      <c r="I110" s="117"/>
      <c r="J110" s="54"/>
    </row>
    <row r="111" spans="1:10" ht="15" customHeight="1" x14ac:dyDescent="0.35">
      <c r="A111" s="53"/>
      <c r="B111" s="71" t="str">
        <f>IF(ReportType=Lists!$O$2, "", "Outstanding Liabilities")</f>
        <v/>
      </c>
      <c r="C111" s="195"/>
      <c r="D111" s="196"/>
      <c r="E111" s="115"/>
      <c r="F111" s="116"/>
      <c r="G111" s="116"/>
      <c r="H111" s="116"/>
      <c r="I111" s="117"/>
      <c r="J111" s="54"/>
    </row>
    <row r="112" spans="1:10" x14ac:dyDescent="0.35">
      <c r="A112" s="53"/>
      <c r="B112" s="18" t="str">
        <f>IF(ReportType=Lists!$O$2, "", "Unsettled Claims")</f>
        <v/>
      </c>
      <c r="C112" s="188"/>
      <c r="D112" s="189"/>
      <c r="E112" s="190"/>
      <c r="F112" s="191"/>
      <c r="G112" s="191"/>
      <c r="H112" s="191"/>
      <c r="I112" s="192"/>
      <c r="J112" s="54"/>
    </row>
    <row r="113" spans="1:10" ht="10" customHeight="1" x14ac:dyDescent="0.35">
      <c r="A113" s="53"/>
      <c r="J113" s="54"/>
    </row>
    <row r="114" spans="1:10" ht="15" thickBot="1" x14ac:dyDescent="0.4">
      <c r="A114" s="53"/>
      <c r="B114" s="1" t="s">
        <v>85</v>
      </c>
      <c r="J114" s="54"/>
    </row>
    <row r="115" spans="1:10" ht="14.5" customHeight="1" x14ac:dyDescent="0.35">
      <c r="A115" s="53"/>
      <c r="B115" s="224" t="s">
        <v>204</v>
      </c>
      <c r="C115" s="216"/>
      <c r="D115" s="216"/>
      <c r="E115" s="216"/>
      <c r="F115" s="216"/>
      <c r="G115" s="216"/>
      <c r="H115" s="216"/>
      <c r="I115" s="217"/>
      <c r="J115" s="54"/>
    </row>
    <row r="116" spans="1:10" x14ac:dyDescent="0.35">
      <c r="A116" s="53"/>
      <c r="B116" s="225" t="s">
        <v>205</v>
      </c>
      <c r="C116" s="219"/>
      <c r="D116" s="219"/>
      <c r="E116" s="219"/>
      <c r="F116" s="219"/>
      <c r="G116" s="219"/>
      <c r="H116" s="219"/>
      <c r="I116" s="220"/>
      <c r="J116" s="54"/>
    </row>
    <row r="117" spans="1:10" x14ac:dyDescent="0.35">
      <c r="A117" s="53"/>
      <c r="B117" s="225"/>
      <c r="C117" s="219"/>
      <c r="D117" s="219"/>
      <c r="E117" s="219"/>
      <c r="F117" s="219"/>
      <c r="G117" s="219"/>
      <c r="H117" s="219"/>
      <c r="I117" s="220"/>
      <c r="J117" s="54"/>
    </row>
    <row r="118" spans="1:10" x14ac:dyDescent="0.35">
      <c r="A118" s="53"/>
      <c r="B118" s="218"/>
      <c r="C118" s="219"/>
      <c r="D118" s="219"/>
      <c r="E118" s="219"/>
      <c r="F118" s="219"/>
      <c r="G118" s="219"/>
      <c r="H118" s="219"/>
      <c r="I118" s="220"/>
      <c r="J118" s="54"/>
    </row>
    <row r="119" spans="1:10" x14ac:dyDescent="0.35">
      <c r="A119" s="53"/>
      <c r="B119" s="218"/>
      <c r="C119" s="219"/>
      <c r="D119" s="219"/>
      <c r="E119" s="219"/>
      <c r="F119" s="219"/>
      <c r="G119" s="219"/>
      <c r="H119" s="219"/>
      <c r="I119" s="220"/>
      <c r="J119" s="54"/>
    </row>
    <row r="120" spans="1:10" x14ac:dyDescent="0.35">
      <c r="A120" s="53"/>
      <c r="B120" s="218"/>
      <c r="C120" s="219"/>
      <c r="D120" s="219"/>
      <c r="E120" s="219"/>
      <c r="F120" s="219"/>
      <c r="G120" s="219"/>
      <c r="H120" s="219"/>
      <c r="I120" s="220"/>
      <c r="J120" s="54"/>
    </row>
    <row r="121" spans="1:10" x14ac:dyDescent="0.35">
      <c r="A121" s="53"/>
      <c r="B121" s="218"/>
      <c r="C121" s="219"/>
      <c r="D121" s="219"/>
      <c r="E121" s="219"/>
      <c r="F121" s="219"/>
      <c r="G121" s="219"/>
      <c r="H121" s="219"/>
      <c r="I121" s="220"/>
      <c r="J121" s="54"/>
    </row>
    <row r="122" spans="1:10" x14ac:dyDescent="0.35">
      <c r="A122" s="53"/>
      <c r="B122" s="218"/>
      <c r="C122" s="219"/>
      <c r="D122" s="219"/>
      <c r="E122" s="219"/>
      <c r="F122" s="219"/>
      <c r="G122" s="219"/>
      <c r="H122" s="219"/>
      <c r="I122" s="220"/>
      <c r="J122" s="54"/>
    </row>
    <row r="123" spans="1:10" x14ac:dyDescent="0.35">
      <c r="A123" s="53"/>
      <c r="B123" s="218"/>
      <c r="C123" s="219"/>
      <c r="D123" s="219"/>
      <c r="E123" s="219"/>
      <c r="F123" s="219"/>
      <c r="G123" s="219"/>
      <c r="H123" s="219"/>
      <c r="I123" s="220"/>
      <c r="J123" s="54"/>
    </row>
    <row r="124" spans="1:10" x14ac:dyDescent="0.35">
      <c r="A124" s="53"/>
      <c r="B124" s="218"/>
      <c r="C124" s="219"/>
      <c r="D124" s="219"/>
      <c r="E124" s="219"/>
      <c r="F124" s="219"/>
      <c r="G124" s="219"/>
      <c r="H124" s="219"/>
      <c r="I124" s="220"/>
      <c r="J124" s="54"/>
    </row>
    <row r="125" spans="1:10" x14ac:dyDescent="0.35">
      <c r="A125" s="53"/>
      <c r="B125" s="218"/>
      <c r="C125" s="219"/>
      <c r="D125" s="219"/>
      <c r="E125" s="219"/>
      <c r="F125" s="219"/>
      <c r="G125" s="219"/>
      <c r="H125" s="219"/>
      <c r="I125" s="220"/>
      <c r="J125" s="54"/>
    </row>
    <row r="126" spans="1:10" x14ac:dyDescent="0.35">
      <c r="A126" s="53"/>
      <c r="B126" s="218"/>
      <c r="C126" s="219"/>
      <c r="D126" s="219"/>
      <c r="E126" s="219"/>
      <c r="F126" s="219"/>
      <c r="G126" s="219"/>
      <c r="H126" s="219"/>
      <c r="I126" s="220"/>
      <c r="J126" s="54"/>
    </row>
    <row r="127" spans="1:10" x14ac:dyDescent="0.35">
      <c r="A127" s="53"/>
      <c r="B127" s="218"/>
      <c r="C127" s="219"/>
      <c r="D127" s="219"/>
      <c r="E127" s="219"/>
      <c r="F127" s="219"/>
      <c r="G127" s="219"/>
      <c r="H127" s="219"/>
      <c r="I127" s="220"/>
      <c r="J127" s="54"/>
    </row>
    <row r="128" spans="1:10" x14ac:dyDescent="0.35">
      <c r="A128" s="53"/>
      <c r="B128" s="218"/>
      <c r="C128" s="219"/>
      <c r="D128" s="219"/>
      <c r="E128" s="219"/>
      <c r="F128" s="219"/>
      <c r="G128" s="219"/>
      <c r="H128" s="219"/>
      <c r="I128" s="220"/>
      <c r="J128" s="54"/>
    </row>
    <row r="129" spans="1:10" x14ac:dyDescent="0.35">
      <c r="A129" s="53"/>
      <c r="B129" s="218"/>
      <c r="C129" s="219"/>
      <c r="D129" s="219"/>
      <c r="E129" s="219"/>
      <c r="F129" s="219"/>
      <c r="G129" s="219"/>
      <c r="H129" s="219"/>
      <c r="I129" s="220"/>
      <c r="J129" s="54"/>
    </row>
    <row r="130" spans="1:10" x14ac:dyDescent="0.35">
      <c r="A130" s="53"/>
      <c r="B130" s="218"/>
      <c r="C130" s="219"/>
      <c r="D130" s="219"/>
      <c r="E130" s="219"/>
      <c r="F130" s="219"/>
      <c r="G130" s="219"/>
      <c r="H130" s="219"/>
      <c r="I130" s="220"/>
      <c r="J130" s="54"/>
    </row>
    <row r="131" spans="1:10" x14ac:dyDescent="0.35">
      <c r="A131" s="53"/>
      <c r="B131" s="218"/>
      <c r="C131" s="219"/>
      <c r="D131" s="219"/>
      <c r="E131" s="219"/>
      <c r="F131" s="219"/>
      <c r="G131" s="219"/>
      <c r="H131" s="219"/>
      <c r="I131" s="220"/>
      <c r="J131" s="54"/>
    </row>
    <row r="132" spans="1:10" x14ac:dyDescent="0.35">
      <c r="A132" s="53"/>
      <c r="B132" s="218"/>
      <c r="C132" s="219"/>
      <c r="D132" s="219"/>
      <c r="E132" s="219"/>
      <c r="F132" s="219"/>
      <c r="G132" s="219"/>
      <c r="H132" s="219"/>
      <c r="I132" s="220"/>
      <c r="J132" s="54"/>
    </row>
    <row r="133" spans="1:10" x14ac:dyDescent="0.35">
      <c r="A133" s="53"/>
      <c r="B133" s="218"/>
      <c r="C133" s="219"/>
      <c r="D133" s="219"/>
      <c r="E133" s="219"/>
      <c r="F133" s="219"/>
      <c r="G133" s="219"/>
      <c r="H133" s="219"/>
      <c r="I133" s="220"/>
      <c r="J133" s="54"/>
    </row>
    <row r="134" spans="1:10" ht="15" thickBot="1" x14ac:dyDescent="0.4">
      <c r="A134" s="53"/>
      <c r="B134" s="221"/>
      <c r="C134" s="222"/>
      <c r="D134" s="222"/>
      <c r="E134" s="222"/>
      <c r="F134" s="222"/>
      <c r="G134" s="222"/>
      <c r="H134" s="222"/>
      <c r="I134" s="223"/>
      <c r="J134" s="54"/>
    </row>
    <row r="135" spans="1:10" ht="10" customHeight="1" thickBot="1" x14ac:dyDescent="0.4">
      <c r="A135" s="75"/>
      <c r="B135" s="59"/>
      <c r="C135" s="59"/>
      <c r="D135" s="59"/>
      <c r="E135" s="59"/>
      <c r="F135" s="59"/>
      <c r="G135" s="59"/>
      <c r="H135" s="59"/>
      <c r="I135" s="59"/>
      <c r="J135" s="77"/>
    </row>
  </sheetData>
  <sheetProtection formatCells="0" formatColumns="0" formatRows="0" insertRows="0" insertHyperlinks="0"/>
  <mergeCells count="22">
    <mergeCell ref="G51:H51"/>
    <mergeCell ref="G52:H52"/>
    <mergeCell ref="G53:H53"/>
    <mergeCell ref="E51:F51"/>
    <mergeCell ref="C51:D51"/>
    <mergeCell ref="C52:D52"/>
    <mergeCell ref="C53:D53"/>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s>
  <conditionalFormatting sqref="A1:J30">
    <cfRule type="expression" dxfId="8" priority="16">
      <formula>CELL("PROTECT", A1)=0</formula>
    </cfRule>
  </conditionalFormatting>
  <conditionalFormatting sqref="A32:J75">
    <cfRule type="expression" dxfId="7" priority="9">
      <formula>CELL("PROTECT", A32)=0</formula>
    </cfRule>
  </conditionalFormatting>
  <conditionalFormatting sqref="A77:J84">
    <cfRule type="expression" dxfId="6" priority="7">
      <formula>CELL("PROTECT", A77)=0</formula>
    </cfRule>
  </conditionalFormatting>
  <conditionalFormatting sqref="A86:J94">
    <cfRule type="expression" dxfId="5" priority="4">
      <formula>CELL("PROTECT", A86)=0</formula>
    </cfRule>
  </conditionalFormatting>
  <conditionalFormatting sqref="A95:J99 A104:J109 A110:C111 E110:J111 A112:J114 A31:G31 J31 A76 C76:J76 A85 C85:J85">
    <cfRule type="expression" dxfId="4" priority="22">
      <formula>CELL("PROTECT", A31)=0</formula>
    </cfRule>
  </conditionalFormatting>
  <conditionalFormatting sqref="A100:J103">
    <cfRule type="expression" dxfId="3" priority="2">
      <formula>CELL("PROTECT", A100)=0</formula>
    </cfRule>
  </conditionalFormatting>
  <conditionalFormatting sqref="A115:J135">
    <cfRule type="expression" dxfId="2" priority="1">
      <formula>CELL("PROTECT", A115)=0</formula>
    </cfRule>
  </conditionalFormatting>
  <conditionalFormatting sqref="E95:I96">
    <cfRule type="expression" dxfId="0" priority="21">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1C1F236B-5542-4DC3-A31D-29A607F2F323}"/>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27BE8-F721-4968-B6B4-E430B8B9EBC7}">
  <dimension ref="A1:R1"/>
  <sheetViews>
    <sheetView showGridLines="0" workbookViewId="0">
      <selection activeCell="B4" sqref="B4"/>
    </sheetView>
  </sheetViews>
  <sheetFormatPr defaultRowHeight="14.5" x14ac:dyDescent="0.35"/>
  <sheetData>
    <row r="1" spans="1:18" ht="21" x14ac:dyDescent="0.5">
      <c r="A1" s="142" t="s">
        <v>86</v>
      </c>
      <c r="B1" s="143"/>
      <c r="C1" s="143"/>
      <c r="D1" s="143"/>
      <c r="E1" s="143"/>
      <c r="F1" s="143"/>
      <c r="G1" s="143"/>
      <c r="H1" s="143"/>
      <c r="I1" s="143"/>
      <c r="J1" s="143"/>
      <c r="K1" s="143"/>
      <c r="L1" s="143"/>
      <c r="M1" s="143"/>
      <c r="N1" s="143"/>
      <c r="O1" s="143"/>
      <c r="P1" s="143"/>
      <c r="Q1" s="143"/>
      <c r="R1" s="14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January 2026</v>
      </c>
      <c r="O3" t="s">
        <v>100</v>
      </c>
    </row>
    <row r="4" spans="2:15" ht="15" customHeight="1" x14ac:dyDescent="0.35">
      <c r="B4" t="s">
        <v>101</v>
      </c>
      <c r="F4" t="s">
        <v>102</v>
      </c>
      <c r="H4" s="2" t="s">
        <v>103</v>
      </c>
      <c r="J4" t="s">
        <v>104</v>
      </c>
      <c r="M4" t="str">
        <f ca="1">TEXT(DATE(YEAR(TODAY()), MONTH(TODAY())+ROWS($M$2:$M4)-1, DAY(1)), "MMMM YYYY")</f>
        <v>February 2026</v>
      </c>
    </row>
    <row r="5" spans="2:15" ht="15" customHeight="1" x14ac:dyDescent="0.35">
      <c r="B5" t="s">
        <v>105</v>
      </c>
      <c r="H5" s="3" t="s">
        <v>106</v>
      </c>
      <c r="J5" t="s">
        <v>102</v>
      </c>
      <c r="M5" t="str">
        <f ca="1">TEXT(DATE(YEAR(TODAY()), MONTH(TODAY())+ROWS($M$2:$M5)-1, DAY(1)), "MMMM YYYY")</f>
        <v>March 2026</v>
      </c>
    </row>
    <row r="6" spans="2:15" ht="15" customHeight="1" x14ac:dyDescent="0.35">
      <c r="B6" t="s">
        <v>107</v>
      </c>
      <c r="H6" s="2" t="s">
        <v>108</v>
      </c>
      <c r="M6" t="str">
        <f ca="1">TEXT(DATE(YEAR(TODAY()), MONTH(TODAY())+ROWS($M$2:$M6)-1, DAY(1)), "MMMM YYYY")</f>
        <v>April 2026</v>
      </c>
    </row>
    <row r="7" spans="2:15" ht="15" customHeight="1" x14ac:dyDescent="0.35">
      <c r="B7" t="s">
        <v>109</v>
      </c>
      <c r="H7" s="3" t="s">
        <v>110</v>
      </c>
      <c r="M7" t="str">
        <f ca="1">TEXT(DATE(YEAR(TODAY()), MONTH(TODAY())+ROWS($M$2:$M7)-1, DAY(1)), "MMMM YYYY")</f>
        <v>May 2026</v>
      </c>
    </row>
    <row r="8" spans="2:15" ht="15" customHeight="1" x14ac:dyDescent="0.35">
      <c r="B8" t="s">
        <v>111</v>
      </c>
      <c r="D8" t="s">
        <v>112</v>
      </c>
      <c r="H8" s="2" t="s">
        <v>113</v>
      </c>
      <c r="M8" t="str">
        <f ca="1">TEXT(DATE(YEAR(TODAY()), MONTH(TODAY())+ROWS($M$2:$M8)-1, DAY(1)), "MMMM YYYY")</f>
        <v>June 2026</v>
      </c>
    </row>
    <row r="9" spans="2:15" ht="15" customHeight="1" x14ac:dyDescent="0.35">
      <c r="B9" t="s">
        <v>114</v>
      </c>
      <c r="D9" t="s">
        <v>115</v>
      </c>
      <c r="H9" s="3" t="s">
        <v>116</v>
      </c>
      <c r="M9" t="str">
        <f ca="1">TEXT(DATE(YEAR(TODAY()), MONTH(TODAY())+ROWS($M$2:$M9)-1, DAY(1)), "MMMM YYYY")</f>
        <v>July 2026</v>
      </c>
    </row>
    <row r="10" spans="2:15" ht="15" customHeight="1" x14ac:dyDescent="0.35">
      <c r="B10" t="s">
        <v>117</v>
      </c>
      <c r="D10" t="s">
        <v>41</v>
      </c>
      <c r="H10" s="2" t="s">
        <v>118</v>
      </c>
      <c r="M10" t="str">
        <f ca="1">TEXT(DATE(YEAR(TODAY()), MONTH(TODAY())+ROWS($M$2:$M10)-1, DAY(1)), "MMMM YYYY")</f>
        <v>August 2026</v>
      </c>
    </row>
    <row r="11" spans="2:15" ht="15" customHeight="1" x14ac:dyDescent="0.35">
      <c r="B11" t="s">
        <v>119</v>
      </c>
      <c r="H11" s="3" t="s">
        <v>120</v>
      </c>
      <c r="M11" t="str">
        <f ca="1">TEXT(DATE(YEAR(TODAY()), MONTH(TODAY())+ROWS($M$2:$M11)-1, DAY(1)), "MMMM YYYY")</f>
        <v>September 2026</v>
      </c>
    </row>
    <row r="12" spans="2:15" ht="15" customHeight="1" x14ac:dyDescent="0.35">
      <c r="B12" t="s">
        <v>121</v>
      </c>
      <c r="H12" s="3" t="s">
        <v>122</v>
      </c>
      <c r="M12" t="str">
        <f ca="1">TEXT(DATE(YEAR(TODAY()), MONTH(TODAY())+ROWS($M$2:$M12)-1, DAY(1)), "MMMM YYYY")</f>
        <v>October 2026</v>
      </c>
    </row>
    <row r="13" spans="2:15" ht="15" customHeight="1" x14ac:dyDescent="0.35">
      <c r="B13" t="s">
        <v>123</v>
      </c>
      <c r="H13" s="3" t="s">
        <v>124</v>
      </c>
      <c r="M13" t="str">
        <f ca="1">TEXT(DATE(YEAR(TODAY()), MONTH(TODAY())+ROWS($M$2:$M13)-1, DAY(1)), "MMMM YYYY")</f>
        <v>November 2026</v>
      </c>
    </row>
    <row r="14" spans="2:15" ht="15" customHeight="1" x14ac:dyDescent="0.35">
      <c r="B14" t="s">
        <v>125</v>
      </c>
      <c r="H14" s="2" t="s">
        <v>126</v>
      </c>
      <c r="M14" t="str">
        <f ca="1">TEXT(DATE(YEAR(TODAY()), MONTH(TODAY())+ROWS($M$2:$M14)-1, DAY(1)), "MMMM YYYY")</f>
        <v>December 2026</v>
      </c>
    </row>
    <row r="15" spans="2:15" ht="15" customHeight="1" x14ac:dyDescent="0.35">
      <c r="B15" t="s">
        <v>127</v>
      </c>
      <c r="H15" s="3" t="s">
        <v>128</v>
      </c>
      <c r="M15" t="str">
        <f ca="1">TEXT(DATE(YEAR(TODAY()), MONTH(TODAY())+ROWS($M$2:$M15)-1, DAY(1)), "MMMM YYYY")</f>
        <v>January 2027</v>
      </c>
    </row>
    <row r="16" spans="2:15" ht="15" customHeight="1" x14ac:dyDescent="0.35">
      <c r="B16" t="s">
        <v>129</v>
      </c>
      <c r="H16" s="2" t="s">
        <v>130</v>
      </c>
      <c r="M16" t="str">
        <f ca="1">TEXT(DATE(YEAR(TODAY()), MONTH(TODAY())+ROWS($M$2:$M16)-1, DAY(1)), "MMMM YYYY")</f>
        <v>February 2027</v>
      </c>
    </row>
    <row r="17" spans="2:13" ht="15" customHeight="1" x14ac:dyDescent="0.35">
      <c r="B17" t="s">
        <v>131</v>
      </c>
      <c r="H17" s="3" t="s">
        <v>132</v>
      </c>
      <c r="M17" t="str">
        <f ca="1">TEXT(DATE(YEAR(TODAY()), MONTH(TODAY())+ROWS($M$2:$M17)-1, DAY(1)), "MMMM YYYY")</f>
        <v>March 2027</v>
      </c>
    </row>
    <row r="18" spans="2:13" ht="15" customHeight="1" x14ac:dyDescent="0.35">
      <c r="B18" t="s">
        <v>133</v>
      </c>
      <c r="H18" s="2" t="s">
        <v>134</v>
      </c>
      <c r="M18" t="str">
        <f ca="1">TEXT(DATE(YEAR(TODAY()), MONTH(TODAY())+ROWS($M$2:$M18)-1, DAY(1)), "MMMM YYYY")</f>
        <v>April 2027</v>
      </c>
    </row>
    <row r="19" spans="2:13" ht="15" customHeight="1" x14ac:dyDescent="0.35">
      <c r="B19" t="s">
        <v>135</v>
      </c>
      <c r="H19" s="3" t="s">
        <v>136</v>
      </c>
      <c r="M19" t="str">
        <f ca="1">TEXT(DATE(YEAR(TODAY()), MONTH(TODAY())+ROWS($M$2:$M19)-1, DAY(1)), "MMMM YYYY")</f>
        <v>May 2027</v>
      </c>
    </row>
    <row r="20" spans="2:13" ht="15" customHeight="1" x14ac:dyDescent="0.35">
      <c r="B20" t="s">
        <v>137</v>
      </c>
      <c r="H20" s="2" t="s">
        <v>138</v>
      </c>
      <c r="M20" t="str">
        <f ca="1">TEXT(DATE(YEAR(TODAY()), MONTH(TODAY())+ROWS($M$2:$M20)-1, DAY(1)), "MMMM YYYY")</f>
        <v>June 2027</v>
      </c>
    </row>
    <row r="21" spans="2:13" ht="15" customHeight="1" x14ac:dyDescent="0.35">
      <c r="B21" t="s">
        <v>139</v>
      </c>
      <c r="H21" s="3">
        <v>2022</v>
      </c>
      <c r="M21" t="str">
        <f ca="1">TEXT(DATE(YEAR(TODAY()), MONTH(TODAY())+ROWS($M$2:$M21)-1, DAY(1)), "MMMM YYYY")</f>
        <v>July 2027</v>
      </c>
    </row>
    <row r="22" spans="2:13" ht="15" customHeight="1" x14ac:dyDescent="0.35">
      <c r="B22" t="s">
        <v>140</v>
      </c>
      <c r="H22" s="2" t="s">
        <v>141</v>
      </c>
      <c r="M22" t="str">
        <f ca="1">TEXT(DATE(YEAR(TODAY()), MONTH(TODAY())+ROWS($M$2:$M22)-1, DAY(1)), "MMMM YYYY")</f>
        <v>August 2027</v>
      </c>
    </row>
    <row r="23" spans="2:13" ht="15" customHeight="1" x14ac:dyDescent="0.35">
      <c r="B23" t="s">
        <v>142</v>
      </c>
      <c r="H23" s="3">
        <v>2024</v>
      </c>
      <c r="M23" t="str">
        <f ca="1">TEXT(DATE(YEAR(TODAY()), MONTH(TODAY())+ROWS($M$2:$M23)-1, DAY(1)), "MMMM YYYY")</f>
        <v>September 2027</v>
      </c>
    </row>
    <row r="24" spans="2:13" ht="15" customHeight="1" x14ac:dyDescent="0.35">
      <c r="B24" t="s">
        <v>143</v>
      </c>
      <c r="M24" t="str">
        <f ca="1">TEXT(DATE(YEAR(TODAY()), MONTH(TODAY())+ROWS($M$2:$M24)-1, DAY(1)), "MMMM YYYY")</f>
        <v>October 2027</v>
      </c>
    </row>
    <row r="25" spans="2:13" ht="15" customHeight="1" x14ac:dyDescent="0.35">
      <c r="B25" t="s">
        <v>144</v>
      </c>
      <c r="H25" s="3"/>
      <c r="M25" t="str">
        <f ca="1">TEXT(DATE(YEAR(TODAY()), MONTH(TODAY())+ROWS($M$2:$M25)-1, DAY(1)), "MMMM YYYY")</f>
        <v>November 2027</v>
      </c>
    </row>
    <row r="26" spans="2:13" ht="15" customHeight="1" x14ac:dyDescent="0.35">
      <c r="B26" t="s">
        <v>145</v>
      </c>
      <c r="M26" t="str">
        <f ca="1">TEXT(DATE(YEAR(TODAY()), MONTH(TODAY())+ROWS($M$2:$M26)-1, DAY(1)), "MMMM YYYY")</f>
        <v>December 2027</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EFD46F-5F39-48E8-A71A-07960D88D1F7}">
  <ds:schemaRefs>
    <ds:schemaRef ds:uri="http://schemas.microsoft.com/office/infopath/2007/PartnerControls"/>
    <ds:schemaRef ds:uri="http://schemas.microsoft.com/office/2006/documentManagement/types"/>
    <ds:schemaRef ds:uri="http://schemas.microsoft.com/office/2006/metadata/properties"/>
    <ds:schemaRef ds:uri="f7448ec1-8ab6-4f9a-8489-c98098ffcc66"/>
    <ds:schemaRef ds:uri="http://purl.org/dc/elements/1.1/"/>
    <ds:schemaRef ds:uri="http://purl.org/dc/terms/"/>
    <ds:schemaRef ds:uri="http://purl.org/dc/dcmitype/"/>
    <ds:schemaRef ds:uri="http://schemas.openxmlformats.org/package/2006/metadata/core-properties"/>
    <ds:schemaRef ds:uri="0a795077-0e4c-4682-a147-8ec713ec572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40000214-shoreline-steam-dec2025</dc:title>
  <dc:subject/>
  <dc:creator>Office of Financial Management;Christine Thomas</dc:creator>
  <cp:keywords/>
  <dc:description/>
  <cp:lastModifiedBy>Susan Locke</cp:lastModifiedBy>
  <cp:revision/>
  <dcterms:created xsi:type="dcterms:W3CDTF">2012-08-29T14:59:47Z</dcterms:created>
  <dcterms:modified xsi:type="dcterms:W3CDTF">2025-12-31T21:23:20Z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