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defaultThemeVersion="124226"/>
  <mc:AlternateContent xmlns:mc="http://schemas.openxmlformats.org/markup-compatibility/2006">
    <mc:Choice Requires="x15">
      <x15ac:absPath xmlns:x15ac="http://schemas.microsoft.com/office/spreadsheetml/2010/11/ac" url="N:\Major Project Status Reports\2026 MPSR\December 2025\Dec 2025\Ready to post online\"/>
    </mc:Choice>
  </mc:AlternateContent>
  <xr:revisionPtr revIDLastSave="0" documentId="13_ncr:1_{03AE3364-390C-424E-85D3-55F00EC76AF7}" xr6:coauthVersionLast="47" xr6:coauthVersionMax="47" xr10:uidLastSave="{00000000-0000-0000-0000-000000000000}"/>
  <bookViews>
    <workbookView xWindow="28680" yWindow="-120" windowWidth="29040" windowHeight="15720" tabRatio="690" xr2:uid="{00000000-000D-0000-FFFF-FFFF00000000}"/>
  </bookViews>
  <sheets>
    <sheet name="Major Project Report" sheetId="3" r:id="rId1"/>
    <sheet name="Photo Gallery-Dec2024" sheetId="8" r:id="rId2"/>
    <sheet name="Photo Gallery-jun2024" sheetId="9" r:id="rId3"/>
    <sheet name="Photo Gallery-dec2023" sheetId="10" r:id="rId4"/>
    <sheet name="Photo Gallery-jun2023" sheetId="11" r:id="rId5"/>
    <sheet name="Lists" sheetId="4" state="hidden" r:id="rId6"/>
  </sheets>
  <externalReferences>
    <externalReference r:id="rId7"/>
    <externalReference r:id="rId8"/>
    <externalReference r:id="rId9"/>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4">'[2]Major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0">'Major Project Report'!$A$1:$J$135</definedName>
    <definedName name="_xlnm.Print_Area" localSheetId="3">'Photo Gallery-dec2023'!$A$1:$R$86</definedName>
    <definedName name="_xlnm.Print_Area" localSheetId="1">'Photo Gallery-Dec2024'!$A$1:$R$86</definedName>
    <definedName name="_xlnm.Print_Area" localSheetId="4">'Photo Gallery-jun2023'!$A$1:$R$86</definedName>
    <definedName name="_xlnm.Print_Area" localSheetId="2">'Photo Gallery-jun2024'!$A$1:$R$86</definedName>
    <definedName name="procurement">[3]Sheet2!$D$12:$D$15</definedName>
    <definedName name="ReportType" localSheetId="4">'[2]Major Project Report'!$B$3</definedName>
    <definedName name="ReportType">'Major Project Report'!$B$3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03" i="3" l="1"/>
  <c r="E92" i="3"/>
  <c r="F88" i="3"/>
  <c r="F84" i="3"/>
  <c r="F83" i="3"/>
  <c r="C33" i="3" l="1"/>
  <c r="H34" i="3"/>
  <c r="M26" i="4"/>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G43" i="3"/>
  <c r="F43" i="3"/>
  <c r="E43" i="3"/>
  <c r="D43" i="3"/>
  <c r="C43" i="3"/>
  <c r="G38" i="3"/>
  <c r="F38" i="3"/>
  <c r="E38" i="3"/>
  <c r="D38" i="3"/>
  <c r="C38" i="3"/>
  <c r="D33" i="3"/>
  <c r="E33" i="3"/>
  <c r="F33" i="3"/>
  <c r="G33" i="3"/>
  <c r="H43" i="3" l="1"/>
  <c r="H38" i="3"/>
  <c r="H33" i="3"/>
  <c r="D48" i="3"/>
  <c r="C48" i="3"/>
  <c r="G48" i="3"/>
  <c r="F48" i="3"/>
  <c r="E48" i="3"/>
  <c r="F104" i="3"/>
  <c r="G104" i="3"/>
  <c r="H104" i="3" s="1"/>
  <c r="H48" i="3" l="1"/>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<sst xmlns="http://schemas.openxmlformats.org/spreadsheetml/2006/main" count="224" uniqueCount="201">
  <si>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</si>
  <si>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2025-27 Biennium</t>
  </si>
  <si>
    <t>WASHINGTON STATE MAJOR PROJECT STATUS REPORT</t>
  </si>
  <si>
    <t>Select Date from Dropdown</t>
  </si>
  <si>
    <t>Agency</t>
  </si>
  <si>
    <t>Project Name</t>
  </si>
  <si>
    <t>OFM Project Number(s)</t>
  </si>
  <si>
    <t>Contact Information</t>
  </si>
  <si>
    <t>Name</t>
  </si>
  <si>
    <t>Phone Number</t>
  </si>
  <si>
    <t>Email</t>
  </si>
  <si>
    <t>Project Information</t>
  </si>
  <si>
    <t>Funding</t>
  </si>
  <si>
    <t>All State &amp; Local Sources, Project Transfers and Amounts</t>
  </si>
  <si>
    <t>Expenditures</t>
  </si>
  <si>
    <t>Current Plan</t>
  </si>
  <si>
    <t>TOTAL</t>
  </si>
  <si>
    <t>Notes</t>
  </si>
  <si>
    <t>Phase &amp; Fund Type</t>
  </si>
  <si>
    <t>Prior Expended</t>
  </si>
  <si>
    <t>2025-27                Expended</t>
  </si>
  <si>
    <t>2025-27           Remaining</t>
  </si>
  <si>
    <t>2027-29                       Plan</t>
  </si>
  <si>
    <t>Future Plan</t>
  </si>
  <si>
    <t>Predesign</t>
  </si>
  <si>
    <t>XXX - Other State Funding</t>
  </si>
  <si>
    <t>Local Funds</t>
  </si>
  <si>
    <t>Other Funds &amp; Transfers - Insert Row Here</t>
  </si>
  <si>
    <t>Design</t>
  </si>
  <si>
    <t>Construction</t>
  </si>
  <si>
    <t>TOTALS</t>
  </si>
  <si>
    <t>Details</t>
  </si>
  <si>
    <t>Construction Type</t>
  </si>
  <si>
    <t>Project Administered By</t>
  </si>
  <si>
    <t>Art Requirement Applies</t>
  </si>
  <si>
    <t>Procurement Method</t>
  </si>
  <si>
    <t>Higher Ed Institution</t>
  </si>
  <si>
    <t>Statistics</t>
  </si>
  <si>
    <t>Complete the table below with information from the cost estimate submitted with the predesign study, the cost estimate of the project as funded and the actual cost data to date or at completion.  Explain any variances in the Notes column or below.</t>
  </si>
  <si>
    <t>Estimate at Approved Predesign</t>
  </si>
  <si>
    <t>Estimate of the Project as Currently Funded</t>
  </si>
  <si>
    <t>Estimate as Currently Funded to Actuals Variance</t>
  </si>
  <si>
    <t>Gross Sq Ft (GSF)</t>
  </si>
  <si>
    <t>Usable Sq Ft (USF)</t>
  </si>
  <si>
    <t>Space Efficiency (USF/GSF %):</t>
  </si>
  <si>
    <t>Site Work SF:</t>
  </si>
  <si>
    <t>Demolition SF (provide building names in comments):</t>
  </si>
  <si>
    <t>MACC/Bid Award COST/GSF</t>
  </si>
  <si>
    <t>Construction Subtotal COST/GSF (Includes change orders)</t>
  </si>
  <si>
    <t>Milestone Dates</t>
  </si>
  <si>
    <t>Predesign Complete</t>
  </si>
  <si>
    <t>Start Design</t>
  </si>
  <si>
    <t>Bid Due Date</t>
  </si>
  <si>
    <t>Notice to Proceed</t>
  </si>
  <si>
    <t>Substantial Completion</t>
  </si>
  <si>
    <t>Final Acceptance/Project Close-out Date</t>
  </si>
  <si>
    <t>Project Costs</t>
  </si>
  <si>
    <t>Cost Estimate at Approved Predesign</t>
  </si>
  <si>
    <t>Cost Estimate of the Project as Currently Funded</t>
  </si>
  <si>
    <t>Acquisition</t>
  </si>
  <si>
    <t>Acquisition Costs Total</t>
  </si>
  <si>
    <t>Consultant Services</t>
  </si>
  <si>
    <t>Pre-Schematic Design Services</t>
  </si>
  <si>
    <t>AE Basic Service Fee - Construction Documents</t>
  </si>
  <si>
    <t>Extra Services - Pre-Bid</t>
  </si>
  <si>
    <t>AE Basic Service Fee - Bid/Construction/Closeout</t>
  </si>
  <si>
    <t>Other Services - Post Bid</t>
  </si>
  <si>
    <t>Design Services Contingency</t>
  </si>
  <si>
    <t>Consultant Services Total</t>
  </si>
  <si>
    <t xml:space="preserve">Construction </t>
  </si>
  <si>
    <t>Site Work</t>
  </si>
  <si>
    <t>Related Project Costs</t>
  </si>
  <si>
    <t>Facility Construction</t>
  </si>
  <si>
    <t>Maximum Allowable Construction Cost (MACC) Subtotal</t>
  </si>
  <si>
    <t>Construction Contingencies</t>
  </si>
  <si>
    <t>Non-Taxable Items</t>
  </si>
  <si>
    <t>Sales Tax</t>
  </si>
  <si>
    <t>Construction Contracts Total</t>
  </si>
  <si>
    <t>Other Project Costs</t>
  </si>
  <si>
    <t>Equipment</t>
  </si>
  <si>
    <t>Art Work</t>
  </si>
  <si>
    <t>Project Management</t>
  </si>
  <si>
    <r>
      <t xml:space="preserve">Other Costs </t>
    </r>
    <r>
      <rPr>
        <sz val="11"/>
        <color theme="1"/>
        <rFont val="Calibri"/>
        <family val="2"/>
        <scheme val="minor"/>
      </rPr>
      <t>(describe)</t>
    </r>
  </si>
  <si>
    <t>Other Project Costs Total</t>
  </si>
  <si>
    <t>Total Project Costs</t>
  </si>
  <si>
    <t>Additional comments:</t>
  </si>
  <si>
    <t>Photo Gallery</t>
  </si>
  <si>
    <t>Y/N</t>
  </si>
  <si>
    <t>PM Admin</t>
  </si>
  <si>
    <t>Date</t>
  </si>
  <si>
    <t>Type of Report</t>
  </si>
  <si>
    <t>Apartment</t>
  </si>
  <si>
    <t>Yes</t>
  </si>
  <si>
    <t>DES</t>
  </si>
  <si>
    <t>2003-05</t>
  </si>
  <si>
    <t>Design-Bid-Build</t>
  </si>
  <si>
    <t>Archive building</t>
  </si>
  <si>
    <t>No</t>
  </si>
  <si>
    <t>2004</t>
  </si>
  <si>
    <t>GCCM</t>
  </si>
  <si>
    <t>WASHINGTON STATE MAJOR PROJECT FINAL CLOSE-OUT REPORT</t>
  </si>
  <si>
    <t>Armories</t>
  </si>
  <si>
    <t>Other (explain below)</t>
  </si>
  <si>
    <t>2005-07</t>
  </si>
  <si>
    <t>Design-Build</t>
  </si>
  <si>
    <t>Art galleries</t>
  </si>
  <si>
    <t>2006</t>
  </si>
  <si>
    <t>Auditorium with stage</t>
  </si>
  <si>
    <t>2007-09</t>
  </si>
  <si>
    <t>Auditorium without stage</t>
  </si>
  <si>
    <t>2008</t>
  </si>
  <si>
    <t>Civil Construction</t>
  </si>
  <si>
    <t>Estimate at PD to Estimate as Funded Variance</t>
  </si>
  <si>
    <t>2009-11</t>
  </si>
  <si>
    <t>College classroom facilities</t>
  </si>
  <si>
    <t>Estimate at PD to Actuals Variance</t>
  </si>
  <si>
    <t>2010</t>
  </si>
  <si>
    <t>Communications Building</t>
  </si>
  <si>
    <t>2011-13</t>
  </si>
  <si>
    <t>Computer rooms</t>
  </si>
  <si>
    <t>2012</t>
  </si>
  <si>
    <t>Convention facilities</t>
  </si>
  <si>
    <t>2013-15</t>
  </si>
  <si>
    <t>Courthouses</t>
  </si>
  <si>
    <t>2014</t>
  </si>
  <si>
    <t>Day care facilities</t>
  </si>
  <si>
    <t>2015-17</t>
  </si>
  <si>
    <t>Detention/correctional facilities - maximum</t>
  </si>
  <si>
    <t>2016</t>
  </si>
  <si>
    <t>Detention/correctional facilities - min &amp; max</t>
  </si>
  <si>
    <t>2017-19</t>
  </si>
  <si>
    <t>Dining halls/institute</t>
  </si>
  <si>
    <t>2018</t>
  </si>
  <si>
    <t>Dormatories</t>
  </si>
  <si>
    <t>2019-21</t>
  </si>
  <si>
    <t>Emergency generator facilities</t>
  </si>
  <si>
    <t>2020</t>
  </si>
  <si>
    <t>Exposition building</t>
  </si>
  <si>
    <t>2021-23</t>
  </si>
  <si>
    <t>Extended care facilities</t>
  </si>
  <si>
    <t>Farm structures</t>
  </si>
  <si>
    <t>2023-25</t>
  </si>
  <si>
    <t>Fire and police stations</t>
  </si>
  <si>
    <t>Fish hatcheries</t>
  </si>
  <si>
    <t>Greenhouses</t>
  </si>
  <si>
    <t>Guard towers</t>
  </si>
  <si>
    <t>Gymnasiums</t>
  </si>
  <si>
    <t>Heating and power plants</t>
  </si>
  <si>
    <t>Hospitals</t>
  </si>
  <si>
    <t>Industrial buildings without special facilities</t>
  </si>
  <si>
    <t>Laboratories (Research)</t>
  </si>
  <si>
    <t>Laundry and cleaning facilities</t>
  </si>
  <si>
    <t>Libraries</t>
  </si>
  <si>
    <t>Medical office and clinics</t>
  </si>
  <si>
    <t>Mental Institutions</t>
  </si>
  <si>
    <t>Museums</t>
  </si>
  <si>
    <t>Neighborhood centers and similar recreation facilities</t>
  </si>
  <si>
    <t>Nursing homes</t>
  </si>
  <si>
    <t>Observatories</t>
  </si>
  <si>
    <t>Office buildings</t>
  </si>
  <si>
    <t>Parking structures and garages</t>
  </si>
  <si>
    <t>Printing plants</t>
  </si>
  <si>
    <t>Prototype facilities</t>
  </si>
  <si>
    <t>Recreational building</t>
  </si>
  <si>
    <t>Research Facilities</t>
  </si>
  <si>
    <t>Residence</t>
  </si>
  <si>
    <t>Schools (primary and secondary)</t>
  </si>
  <si>
    <t>Science labs (teaching)</t>
  </si>
  <si>
    <t>Service garages</t>
  </si>
  <si>
    <t>Sewer treatment plants</t>
  </si>
  <si>
    <t>Shop and maintenance facilities</t>
  </si>
  <si>
    <t>Simple loft-type structures (w/o special equipment)</t>
  </si>
  <si>
    <t>Special schools for physically disadvantaged</t>
  </si>
  <si>
    <t>Stadium-grandstand type</t>
  </si>
  <si>
    <t>Stadiums multi-purpose</t>
  </si>
  <si>
    <t>Storage-cold</t>
  </si>
  <si>
    <t>Theaters and similar facilities</t>
  </si>
  <si>
    <t>Transportation terminals</t>
  </si>
  <si>
    <t>Veterinary hospitals</t>
  </si>
  <si>
    <t>Vocational schools</t>
  </si>
  <si>
    <t>Warehouses</t>
  </si>
  <si>
    <t>Water treatment plants</t>
  </si>
  <si>
    <t>Other Sch. A Projects</t>
  </si>
  <si>
    <t>Other Sch. B Projects</t>
  </si>
  <si>
    <t>Other Sch. C Projects</t>
  </si>
  <si>
    <t>December 2025</t>
  </si>
  <si>
    <t>Pierce College Puyallup STEM building</t>
  </si>
  <si>
    <t>Kristen Curiale</t>
  </si>
  <si>
    <t>253-964-6729</t>
  </si>
  <si>
    <t>KCuriale@pierce.ctc.edu</t>
  </si>
  <si>
    <t>A new Science, Technology, Engineering and Math (STEM) Building on the Puyallup campus. The project includes a new facility with specialized lab spaces such as organic and general chemistry, a "fablab" for physics, engineering and  robotics , earth sciences, biology; and flexible spaces for support classes and student study spaces which will enable the expansion of critical support services in vacated space in existing buildings. Additionally, the project will enable the development of several new programs and capabilities. This project is authorized to exceed 70,000 gsf and includes infrastructure improvements and additional surface parking.</t>
  </si>
  <si>
    <t>A17</t>
  </si>
  <si>
    <t>C18</t>
  </si>
  <si>
    <t>Q617</t>
  </si>
  <si>
    <t>WaArts - June 2025 - installed</t>
  </si>
  <si>
    <t>057  - State Bldgs. Const Acct</t>
  </si>
  <si>
    <t>% of Bldgs. Area that is being remodeled</t>
  </si>
  <si>
    <t>147 - Local Funds</t>
  </si>
  <si>
    <t>The building is complete and occupied.  All Change Orders are complete and processed.  DES is currently working with the General Contractor, Absher, to complete close out, including filing of Affadavits and follow up items from Auditor.  Once complete, a FInal Pay Application will be reviewed and processed.  All these items are being tracked and reviewed every 2 weeks to continue the close-out process.  
With the capital funds re-appropriated, there are a few items being considered to be added via Job Order Contract (so that Absher Contract can continue towards Close-Out).  A site meeting was held with the JOC to review the scope items and  we are awaiting pricing to confirm available budget.</t>
  </si>
  <si>
    <r>
      <t xml:space="preserve">Project Description:
</t>
    </r>
    <r>
      <rPr>
        <sz val="9"/>
        <color theme="1"/>
        <rFont val="Calibri"/>
        <family val="2"/>
        <scheme val="minor"/>
      </rPr>
      <t>(Include a brief summary of the project and the programs it supports.)</t>
    </r>
  </si>
  <si>
    <r>
      <t xml:space="preserve">Project Status:
</t>
    </r>
    <r>
      <rPr>
        <sz val="9"/>
        <color theme="1"/>
        <rFont val="Calibri"/>
        <family val="2"/>
        <scheme val="minor"/>
      </rPr>
      <t>(Include scope or budget changes, phase updates, identified project delivery issues, discussion of critical path for construction and any potential for project cost overruns or claims.)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</si>
</sst>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i/>
      <sz val="10"/>
      <color theme="1"/>
      <name val="Calibri"/>
      <family val="2"/>
      <scheme val="minor"/>
    </font>
    <font>
      <sz val="9"/>
      <color theme="1"/>
      <name val="Calibri"/>
      <family val="2"/>
      <scheme val="minor"/>
    </font>
  </fonts>
  <fills count="4">
    <fill>
      <patternFill patternType="none"/>
    </fill>
    <fill>
      <patternFill patternType="gray125"/>
    </fill>
    <fill>
      <patternFill patternType="solid">
        <fgColor theme="0" tint="-0.249977111117893"/>
        <bgColor indexed="64"/>
      </patternFill>
    </fill>
    <fill>
      <patternFill patternType="solid">
        <fgColor rgb="FFCCFFFF"/>
        <bgColor indexed="64"/>
      </patternFill>
    </fill>
  </fills>
  <borders count="4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cellStyleXfs>
  <cellXfs count="215">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3" fillId="0" borderId="13" xfId="0" applyNumberFormat="1" applyFont="1" applyBorder="1" applyAlignment="1">
      <alignment horizontal="center"/>
    </xf>
    <xf numFmtId="165" fontId="0" fillId="0" borderId="12" xfId="0" applyNumberFormat="1" applyBorder="1" applyAlignment="1">
      <alignment horizontal="center"/>
    </xf>
    <xf numFmtId="165" fontId="3" fillId="0" borderId="12" xfId="0" applyNumberFormat="1" applyFont="1" applyBorder="1" applyAlignment="1">
      <alignment horizontal="center"/>
    </xf>
    <xf numFmtId="42" fontId="2" fillId="0" borderId="27" xfId="0" applyNumberFormat="1" applyFont="1" applyBorder="1"/>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0" fontId="8" fillId="0" borderId="0" xfId="0" applyFont="1" applyAlignment="1">
      <alignment wrapText="1"/>
    </xf>
    <xf numFmtId="0" fontId="6" fillId="0" borderId="17" xfId="0" applyFont="1" applyBorder="1" applyAlignment="1">
      <alignment wrapText="1"/>
    </xf>
    <xf numFmtId="0" fontId="0" fillId="0" borderId="10" xfId="0" applyBorder="1" applyAlignment="1">
      <alignment horizontal="left"/>
    </xf>
    <xf numFmtId="0" fontId="0" fillId="0" borderId="13" xfId="0" applyBorder="1" applyAlignment="1">
      <alignment horizontal="center"/>
    </xf>
    <xf numFmtId="0" fontId="0" fillId="0" borderId="12" xfId="0" applyBorder="1" applyAlignment="1">
      <alignment horizontal="center"/>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0" fontId="0" fillId="0" borderId="11" xfId="0" applyBorder="1" applyAlignment="1">
      <alignment horizontal="left"/>
    </xf>
    <xf numFmtId="0" fontId="0" fillId="0" borderId="10" xfId="0" applyBorder="1" applyAlignment="1">
      <alignment horizontal="center"/>
    </xf>
    <xf numFmtId="0" fontId="5" fillId="0" borderId="34" xfId="0" applyFont="1" applyBorder="1"/>
    <xf numFmtId="0" fontId="0" fillId="0" borderId="24" xfId="0" applyBorder="1" applyAlignment="1">
      <alignment horizontal="left"/>
    </xf>
    <xf numFmtId="0" fontId="11" fillId="0" borderId="25" xfId="0" applyFont="1" applyBorder="1" applyAlignment="1">
      <alignment horizontal="right"/>
    </xf>
    <xf numFmtId="0" fontId="11"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12"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2" fillId="0" borderId="0" xfId="0" applyFont="1" applyAlignment="1">
      <alignment horizontal="center"/>
    </xf>
    <xf numFmtId="0" fontId="0" fillId="3" borderId="34" xfId="0" applyFill="1" applyBorder="1"/>
    <xf numFmtId="0" fontId="0" fillId="3" borderId="32" xfId="0" applyFill="1" applyBorder="1"/>
    <xf numFmtId="3" fontId="0" fillId="3" borderId="12" xfId="0" quotePrefix="1" applyNumberFormat="1" applyFill="1" applyBorder="1" applyAlignment="1" applyProtection="1">
      <alignment horizontal="right"/>
      <protection locked="0"/>
    </xf>
    <xf numFmtId="3" fontId="0" fillId="3" borderId="12" xfId="1" applyNumberFormat="1" applyFont="1" applyFill="1" applyBorder="1" applyProtection="1">
      <protection locked="0"/>
    </xf>
    <xf numFmtId="3" fontId="0" fillId="3" borderId="9" xfId="1" applyNumberFormat="1" applyFont="1" applyFill="1" applyBorder="1" applyProtection="1">
      <protection locked="0"/>
    </xf>
    <xf numFmtId="3" fontId="2" fillId="3" borderId="10" xfId="1" applyNumberFormat="1" applyFont="1" applyFill="1" applyBorder="1" applyProtection="1">
      <protection locked="0"/>
    </xf>
    <xf numFmtId="3" fontId="0" fillId="3" borderId="10" xfId="1" applyNumberFormat="1" applyFont="1" applyFill="1" applyBorder="1" applyAlignment="1" applyProtection="1">
      <protection locked="0"/>
    </xf>
    <xf numFmtId="3" fontId="0" fillId="3" borderId="12" xfId="1" applyNumberFormat="1" applyFont="1" applyFill="1" applyBorder="1" applyAlignment="1" applyProtection="1">
      <protection locked="0"/>
    </xf>
    <xf numFmtId="165" fontId="10" fillId="3" borderId="10" xfId="2" applyNumberFormat="1" applyFont="1" applyFill="1" applyBorder="1" applyAlignment="1" applyProtection="1">
      <protection locked="0"/>
    </xf>
    <xf numFmtId="169" fontId="0" fillId="3" borderId="10" xfId="1" applyNumberFormat="1" applyFont="1" applyFill="1" applyBorder="1" applyAlignment="1" applyProtection="1">
      <protection locked="0"/>
    </xf>
    <xf numFmtId="0" fontId="0" fillId="3" borderId="10" xfId="0" applyFill="1" applyBorder="1" applyAlignment="1" applyProtection="1">
      <alignment horizontal="center"/>
      <protection locked="0"/>
    </xf>
    <xf numFmtId="0" fontId="3" fillId="3" borderId="10" xfId="0" applyFont="1" applyFill="1" applyBorder="1" applyAlignment="1" applyProtection="1">
      <alignment horizontal="left"/>
      <protection locked="0"/>
    </xf>
    <xf numFmtId="0" fontId="2" fillId="0" borderId="11" xfId="0" applyFont="1" applyBorder="1" applyAlignment="1">
      <alignment horizontal="right"/>
    </xf>
    <xf numFmtId="0" fontId="0" fillId="0" borderId="0" xfId="0" applyAlignment="1">
      <alignment horizontal="left"/>
    </xf>
    <xf numFmtId="0" fontId="0" fillId="3" borderId="12" xfId="0" applyFill="1" applyBorder="1" applyAlignment="1" applyProtection="1">
      <alignment horizontal="left"/>
      <protection locked="0"/>
    </xf>
    <xf numFmtId="0" fontId="0" fillId="3" borderId="10" xfId="0" applyFill="1" applyBorder="1" applyAlignment="1" applyProtection="1">
      <alignment horizontal="left"/>
      <protection locked="0"/>
    </xf>
    <xf numFmtId="0" fontId="2" fillId="0" borderId="0" xfId="0" applyFont="1" applyAlignment="1">
      <alignment horizontal="right"/>
    </xf>
    <xf numFmtId="0" fontId="2" fillId="0" borderId="20" xfId="0" applyFont="1" applyBorder="1" applyAlignment="1">
      <alignment horizontal="righ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2" borderId="46" xfId="0" applyFont="1" applyFill="1" applyBorder="1" applyAlignment="1">
      <alignment horizontal="center"/>
    </xf>
    <xf numFmtId="0" fontId="2" fillId="0" borderId="16" xfId="0" applyFont="1" applyBorder="1" applyAlignment="1">
      <alignment horizontal="center"/>
    </xf>
    <xf numFmtId="0" fontId="2" fillId="0" borderId="9" xfId="0" applyFont="1" applyBorder="1" applyAlignment="1">
      <alignment horizontal="right"/>
    </xf>
    <xf numFmtId="0" fontId="2" fillId="0" borderId="19" xfId="0" applyFont="1" applyBorder="1" applyAlignment="1">
      <alignment horizontal="right"/>
    </xf>
    <xf numFmtId="0" fontId="2" fillId="0" borderId="22" xfId="0" applyFont="1" applyBorder="1" applyAlignment="1">
      <alignment horizontal="right"/>
    </xf>
    <xf numFmtId="167" fontId="7" fillId="3" borderId="20" xfId="0" applyNumberFormat="1" applyFont="1" applyFill="1" applyBorder="1" applyAlignment="1" applyProtection="1">
      <alignment horizontal="centerContinuous"/>
      <protection locked="0"/>
    </xf>
    <xf numFmtId="0" fontId="2" fillId="0" borderId="29" xfId="0" applyFont="1" applyBorder="1" applyAlignment="1">
      <alignment horizontal="centerContinuous"/>
    </xf>
    <xf numFmtId="0" fontId="7" fillId="3" borderId="0" xfId="0" applyFont="1" applyFill="1" applyAlignment="1" applyProtection="1">
      <alignment horizontal="centerContinuous"/>
      <protection locked="0"/>
    </xf>
    <xf numFmtId="0" fontId="2" fillId="2" borderId="14" xfId="0" applyFont="1" applyFill="1" applyBorder="1" applyAlignment="1">
      <alignment horizontal="centerContinuous"/>
    </xf>
    <xf numFmtId="0" fontId="2" fillId="2" borderId="15" xfId="0" applyFont="1" applyFill="1" applyBorder="1" applyAlignment="1">
      <alignment horizontal="centerContinuous"/>
    </xf>
    <xf numFmtId="0" fontId="2" fillId="2" borderId="16" xfId="0" applyFont="1" applyFill="1" applyBorder="1" applyAlignment="1">
      <alignment horizontal="centerContinuous"/>
    </xf>
    <xf numFmtId="3" fontId="7" fillId="2" borderId="41" xfId="0" applyNumberFormat="1" applyFont="1" applyFill="1" applyBorder="1" applyAlignment="1">
      <alignment horizontal="centerContinuous" vertical="center"/>
    </xf>
    <xf numFmtId="3" fontId="7" fillId="2" borderId="26" xfId="0" applyNumberFormat="1" applyFont="1" applyFill="1" applyBorder="1" applyAlignment="1">
      <alignment horizontal="centerContinuous" vertical="center"/>
    </xf>
    <xf numFmtId="3" fontId="7" fillId="2" borderId="42" xfId="0" applyNumberFormat="1" applyFont="1" applyFill="1" applyBorder="1" applyAlignment="1">
      <alignment horizontal="centerContinuous" vertical="center"/>
    </xf>
    <xf numFmtId="0" fontId="2" fillId="0" borderId="9" xfId="0" applyFont="1" applyBorder="1" applyAlignment="1">
      <alignment horizontal="centerContinuous" vertical="center" wrapText="1"/>
    </xf>
    <xf numFmtId="0" fontId="2" fillId="0" borderId="11" xfId="0" applyFont="1" applyBorder="1" applyAlignment="1">
      <alignment horizontal="centerContinuous" vertical="center" wrapText="1"/>
    </xf>
    <xf numFmtId="0" fontId="2" fillId="0" borderId="15" xfId="0" applyFont="1" applyBorder="1" applyAlignment="1">
      <alignment horizontal="centerContinuous" vertical="center" wrapText="1"/>
    </xf>
    <xf numFmtId="0" fontId="2" fillId="0" borderId="10" xfId="0" applyFont="1" applyBorder="1" applyAlignment="1">
      <alignment horizontal="centerContinuous" vertical="center" wrapText="1"/>
    </xf>
    <xf numFmtId="0" fontId="2" fillId="2" borderId="9" xfId="0" applyFont="1" applyFill="1" applyBorder="1" applyAlignment="1">
      <alignment horizontal="centerContinuous"/>
    </xf>
    <xf numFmtId="0" fontId="2" fillId="2" borderId="11" xfId="0" applyFont="1" applyFill="1" applyBorder="1" applyAlignment="1">
      <alignment horizontal="centerContinuous"/>
    </xf>
    <xf numFmtId="0" fontId="2" fillId="2" borderId="10" xfId="0" applyFont="1" applyFill="1" applyBorder="1" applyAlignment="1">
      <alignment horizontal="centerContinuous"/>
    </xf>
    <xf numFmtId="0" fontId="2" fillId="2" borderId="9" xfId="0" applyFont="1" applyFill="1" applyBorder="1" applyAlignment="1">
      <alignment horizontal="centerContinuous" wrapText="1"/>
    </xf>
    <xf numFmtId="0" fontId="2" fillId="2" borderId="11" xfId="0" applyFont="1" applyFill="1" applyBorder="1" applyAlignment="1">
      <alignment horizontal="centerContinuous" wrapText="1"/>
    </xf>
    <xf numFmtId="0" fontId="2" fillId="2" borderId="10" xfId="0" applyFont="1" applyFill="1" applyBorder="1" applyAlignment="1">
      <alignment horizontal="centerContinuous" wrapText="1"/>
    </xf>
    <xf numFmtId="0" fontId="0" fillId="0" borderId="12" xfId="0" applyBorder="1" applyAlignment="1">
      <alignment horizontal="centerContinuous" wrapText="1"/>
    </xf>
    <xf numFmtId="0" fontId="9" fillId="0" borderId="17" xfId="0" applyFont="1" applyBorder="1" applyAlignment="1">
      <alignment vertical="top" wrapText="1"/>
    </xf>
    <xf numFmtId="0" fontId="9" fillId="0" borderId="19" xfId="0" applyFont="1" applyBorder="1" applyAlignment="1">
      <alignment vertical="top" wrapText="1"/>
    </xf>
    <xf numFmtId="0" fontId="9" fillId="0" borderId="39" xfId="0" applyFont="1" applyBorder="1" applyAlignment="1">
      <alignment vertical="top" wrapText="1"/>
    </xf>
    <xf numFmtId="0" fontId="2" fillId="0" borderId="16" xfId="0" applyFont="1" applyBorder="1" applyAlignment="1">
      <alignment horizontal="centerContinuous" vertical="center" wrapText="1"/>
    </xf>
    <xf numFmtId="0" fontId="0" fillId="0" borderId="10" xfId="0" applyBorder="1"/>
    <xf numFmtId="0" fontId="2" fillId="0" borderId="11" xfId="0" applyFont="1" applyBorder="1"/>
    <xf numFmtId="0" fontId="2" fillId="0" borderId="19" xfId="0" applyFont="1" applyBorder="1"/>
    <xf numFmtId="0" fontId="2" fillId="0" borderId="20" xfId="0" applyFont="1" applyBorder="1"/>
    <xf numFmtId="0" fontId="0" fillId="0" borderId="9" xfId="0" applyBorder="1"/>
    <xf numFmtId="0" fontId="2" fillId="0" borderId="17" xfId="0" applyFont="1" applyBorder="1" applyAlignment="1">
      <alignment horizontal="right" indent="1"/>
    </xf>
    <xf numFmtId="42" fontId="2" fillId="0" borderId="12" xfId="0" applyNumberFormat="1" applyFont="1" applyBorder="1"/>
    <xf numFmtId="0" fontId="2" fillId="0" borderId="22" xfId="0" applyFont="1" applyBorder="1"/>
    <xf numFmtId="3" fontId="2" fillId="0" borderId="10" xfId="1" applyNumberFormat="1" applyFont="1" applyFill="1" applyBorder="1" applyProtection="1">
      <protection locked="0"/>
    </xf>
    <xf numFmtId="3" fontId="0" fillId="0" borderId="10" xfId="1" applyNumberFormat="1" applyFont="1" applyFill="1" applyBorder="1" applyAlignment="1" applyProtection="1">
      <protection locked="0"/>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169" fontId="0" fillId="0" borderId="21" xfId="1" applyNumberFormat="1" applyFont="1" applyFill="1" applyBorder="1" applyAlignment="1" applyProtection="1">
      <protection locked="0"/>
    </xf>
    <xf numFmtId="169" fontId="3" fillId="0" borderId="13" xfId="1" applyNumberFormat="1" applyFont="1" applyFill="1" applyBorder="1" applyAlignment="1" applyProtection="1">
      <protection locked="0"/>
    </xf>
    <xf numFmtId="169" fontId="3" fillId="0" borderId="12" xfId="1" applyNumberFormat="1" applyFont="1" applyFill="1" applyBorder="1" applyAlignment="1" applyProtection="1">
      <protection locked="0"/>
    </xf>
    <xf numFmtId="0" fontId="7" fillId="0" borderId="0" xfId="0" applyFont="1" applyAlignment="1">
      <alignment horizontal="center"/>
    </xf>
    <xf numFmtId="0" fontId="7" fillId="0" borderId="0" xfId="0" applyFont="1"/>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0" xfId="0" applyAlignment="1">
      <alignment horizontal="left"/>
    </xf>
    <xf numFmtId="0" fontId="6"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left"/>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1" fontId="6" fillId="0" borderId="9" xfId="0" applyNumberFormat="1" applyFont="1" applyBorder="1" applyAlignment="1" applyProtection="1">
      <alignment horizontal="right" wrapText="1"/>
      <protection locked="0"/>
    </xf>
    <xf numFmtId="1" fontId="6"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0" fontId="2" fillId="0" borderId="21" xfId="0" applyFont="1" applyBorder="1" applyAlignment="1">
      <alignment horizontal="center"/>
    </xf>
    <xf numFmtId="168" fontId="6" fillId="0" borderId="9" xfId="2" applyNumberFormat="1" applyFont="1" applyFill="1" applyBorder="1" applyAlignment="1" applyProtection="1">
      <alignment horizontal="right" wrapText="1"/>
      <protection locked="0"/>
    </xf>
    <xf numFmtId="168" fontId="6" fillId="0" borderId="10" xfId="2" applyNumberFormat="1" applyFont="1" applyFill="1" applyBorder="1" applyAlignment="1" applyProtection="1">
      <alignment horizontal="right" wrapText="1"/>
      <protection locked="0"/>
    </xf>
    <xf numFmtId="170" fontId="0" fillId="0" borderId="12" xfId="0" applyNumberFormat="1" applyBorder="1" applyAlignment="1" applyProtection="1">
      <alignment horizontal="left"/>
      <protection locked="0"/>
    </xf>
    <xf numFmtId="0" fontId="4" fillId="0" borderId="12" xfId="4" applyFill="1" applyBorder="1" applyAlignment="1" applyProtection="1">
      <alignment horizontal="left"/>
      <protection locked="0"/>
    </xf>
    <xf numFmtId="0" fontId="7" fillId="0" borderId="0" xfId="0" applyFont="1" applyAlignment="1">
      <alignment horizontal="center" vertical="center"/>
    </xf>
    <xf numFmtId="49" fontId="0" fillId="0" borderId="17" xfId="0" applyNumberFormat="1" applyBorder="1" applyAlignment="1" applyProtection="1">
      <alignment vertical="top" wrapText="1"/>
      <protection locked="0"/>
    </xf>
    <xf numFmtId="49" fontId="0" fillId="0" borderId="0" xfId="0" applyNumberFormat="1" applyAlignment="1" applyProtection="1">
      <alignment vertical="top" wrapText="1"/>
      <protection locked="0"/>
    </xf>
    <xf numFmtId="49" fontId="0" fillId="0" borderId="18" xfId="0" applyNumberFormat="1" applyBorder="1" applyAlignment="1" applyProtection="1">
      <alignment vertical="top" wrapText="1"/>
      <protection locked="0"/>
    </xf>
    <xf numFmtId="49" fontId="0" fillId="0" borderId="19" xfId="0" applyNumberFormat="1" applyBorder="1" applyAlignment="1" applyProtection="1">
      <alignment vertical="top" wrapText="1"/>
      <protection locked="0"/>
    </xf>
    <xf numFmtId="49" fontId="0" fillId="0" borderId="20" xfId="0" applyNumberFormat="1" applyBorder="1" applyAlignment="1" applyProtection="1">
      <alignment vertical="top" wrapText="1"/>
      <protection locked="0"/>
    </xf>
    <xf numFmtId="49" fontId="0" fillId="0" borderId="21" xfId="0" applyNumberFormat="1" applyBorder="1" applyAlignment="1" applyProtection="1">
      <alignment vertical="top" wrapText="1"/>
      <protection locked="0"/>
    </xf>
    <xf numFmtId="49" fontId="0" fillId="0" borderId="14" xfId="0" applyNumberFormat="1" applyBorder="1" applyAlignment="1" applyProtection="1">
      <alignment horizontal="centerContinuous" vertical="top" wrapText="1"/>
      <protection locked="0"/>
    </xf>
    <xf numFmtId="49" fontId="0" fillId="0" borderId="15" xfId="0" applyNumberFormat="1" applyBorder="1" applyAlignment="1" applyProtection="1">
      <alignment horizontal="centerContinuous" vertical="top" wrapText="1"/>
      <protection locked="0"/>
    </xf>
    <xf numFmtId="49" fontId="0" fillId="0" borderId="16" xfId="0" applyNumberFormat="1" applyBorder="1" applyAlignment="1" applyProtection="1">
      <alignment horizontal="centerContinuous" vertical="top" wrapText="1"/>
      <protection locked="0"/>
    </xf>
    <xf numFmtId="0" fontId="2" fillId="0" borderId="14" xfId="0" applyFont="1" applyBorder="1" applyAlignment="1">
      <alignment vertical="top" wrapText="1"/>
    </xf>
    <xf numFmtId="0" fontId="2" fillId="0" borderId="17" xfId="0" applyFont="1" applyBorder="1" applyAlignment="1">
      <alignment vertical="top" wrapText="1"/>
    </xf>
    <xf numFmtId="0" fontId="0" fillId="0" borderId="1" xfId="0" applyBorder="1" applyAlignment="1" applyProtection="1">
      <alignment vertical="top" wrapText="1"/>
      <protection locked="0"/>
    </xf>
    <xf numFmtId="0" fontId="0" fillId="0" borderId="2" xfId="0" applyBorder="1" applyAlignment="1" applyProtection="1">
      <alignment vertical="top" wrapText="1"/>
      <protection locked="0"/>
    </xf>
    <xf numFmtId="0" fontId="0" fillId="0" borderId="3" xfId="0" applyBorder="1" applyAlignment="1" applyProtection="1">
      <alignment vertical="top" wrapText="1"/>
      <protection locked="0"/>
    </xf>
    <xf numFmtId="0" fontId="0" fillId="0" borderId="4" xfId="0" applyBorder="1" applyAlignment="1" applyProtection="1">
      <alignment vertical="top" wrapText="1"/>
      <protection locked="0"/>
    </xf>
    <xf numFmtId="0" fontId="0" fillId="0" borderId="0" xfId="0" applyAlignment="1" applyProtection="1">
      <alignment vertical="top" wrapText="1"/>
      <protection locked="0"/>
    </xf>
    <xf numFmtId="0" fontId="0" fillId="0" borderId="5" xfId="0" applyBorder="1" applyAlignment="1" applyProtection="1">
      <alignment vertical="top" wrapText="1"/>
      <protection locked="0"/>
    </xf>
    <xf numFmtId="0" fontId="0" fillId="0" borderId="6" xfId="0" applyBorder="1" applyAlignment="1" applyProtection="1">
      <alignment vertical="top" wrapText="1"/>
      <protection locked="0"/>
    </xf>
    <xf numFmtId="0" fontId="0" fillId="0" borderId="7" xfId="0" applyBorder="1" applyAlignment="1" applyProtection="1">
      <alignment vertical="top" wrapText="1"/>
      <protection locked="0"/>
    </xf>
    <xf numFmtId="0" fontId="0" fillId="0" borderId="8" xfId="0" applyBorder="1" applyAlignment="1" applyProtection="1">
      <alignment vertical="top" wrapText="1"/>
      <protection locked="0"/>
    </xf>
  </cellXfs>
  <cellStyles count="5">
    <cellStyle name="Comma" xfId="1" builtinId="3"/>
    <cellStyle name="Currency" xfId="2" builtinId="4"/>
    <cellStyle name="Hyperlink" xfId="4" builtinId="8"/>
    <cellStyle name="Normal" xfId="0" builtinId="0"/>
    <cellStyle name="Percent" xfId="3" builtinId="5"/>
  </cellStyles>
  <dxfs count="9">
    <dxf>
      <fill>
        <patternFill patternType="none">
          <bgColor auto="1"/>
        </patternFill>
      </fill>
    </dxf>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 Id="rId6" Type="http://schemas.openxmlformats.org/officeDocument/2006/relationships/image" Target="../media/image14.jpeg"/><Relationship Id="rId5" Type="http://schemas.openxmlformats.org/officeDocument/2006/relationships/image" Target="../media/image13.jpeg"/><Relationship Id="rId4" Type="http://schemas.openxmlformats.org/officeDocument/2006/relationships/image" Target="../media/image1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6.jpeg"/><Relationship Id="rId1" Type="http://schemas.openxmlformats.org/officeDocument/2006/relationships/image" Target="../media/image15.jpeg"/><Relationship Id="rId6" Type="http://schemas.openxmlformats.org/officeDocument/2006/relationships/image" Target="../media/image20.jpeg"/><Relationship Id="rId5" Type="http://schemas.openxmlformats.org/officeDocument/2006/relationships/image" Target="../media/image19.jpeg"/><Relationship Id="rId4" Type="http://schemas.openxmlformats.org/officeDocument/2006/relationships/image" Target="../media/image18.jpeg"/></Relationships>
</file>

<file path=xl/drawings/_rels/drawing4.xml.rels><?xml version="1.0" encoding="UTF-8" standalone="yes"?>
<Relationships xmlns="http://schemas.openxmlformats.org/package/2006/relationships"><Relationship Id="rId3" Type="http://schemas.openxmlformats.org/officeDocument/2006/relationships/image" Target="../media/image23.jpeg"/><Relationship Id="rId2" Type="http://schemas.openxmlformats.org/officeDocument/2006/relationships/image" Target="../media/image22.jpeg"/><Relationship Id="rId1" Type="http://schemas.openxmlformats.org/officeDocument/2006/relationships/image" Target="../media/image21.jpeg"/><Relationship Id="rId4" Type="http://schemas.openxmlformats.org/officeDocument/2006/relationships/image" Target="../media/image24.jpeg"/></Relationships>
</file>

<file path=xl/drawings/drawing1.xml><?xml version="1.0" encoding="utf-8"?>
<xdr:wsDr xmlns:xdr="http://schemas.openxmlformats.org/drawingml/2006/spreadsheetDrawing" xmlns:a="http://schemas.openxmlformats.org/drawingml/2006/main">
  <xdr:twoCellAnchor>
    <xdr:from>
      <xdr:col>2</xdr:col>
      <xdr:colOff>608392</xdr:colOff>
      <xdr:row>43</xdr:row>
      <xdr:rowOff>178929</xdr:rowOff>
    </xdr:from>
    <xdr:to>
      <xdr:col>5</xdr:col>
      <xdr:colOff>468099</xdr:colOff>
      <xdr:row>57</xdr:row>
      <xdr:rowOff>76694</xdr:rowOff>
    </xdr:to>
    <xdr:pic>
      <xdr:nvPicPr>
        <xdr:cNvPr id="2" name="Picture 1" descr="Sun Lodge - by Preston Singletaryngletary (Arts WA)rts WA)&#10;">
          <a:extLst>
            <a:ext uri="{FF2B5EF4-FFF2-40B4-BE49-F238E27FC236}">
              <a16:creationId xmlns:a16="http://schemas.microsoft.com/office/drawing/2014/main" id="{C38D0AF0-4611-42C6-9B87-7CE39F156F9E}"/>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884742" y="7916404"/>
          <a:ext cx="1771057" cy="242824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xdr:col>
      <xdr:colOff>531834</xdr:colOff>
      <xdr:row>23</xdr:row>
      <xdr:rowOff>180661</xdr:rowOff>
    </xdr:from>
    <xdr:to>
      <xdr:col>5</xdr:col>
      <xdr:colOff>445201</xdr:colOff>
      <xdr:row>37</xdr:row>
      <xdr:rowOff>140398</xdr:rowOff>
    </xdr:to>
    <xdr:pic>
      <xdr:nvPicPr>
        <xdr:cNvPr id="3" name="Picture 2" descr="2 Story Entry Lobby viewed from second level&#10;">
          <a:extLst>
            <a:ext uri="{FF2B5EF4-FFF2-40B4-BE49-F238E27FC236}">
              <a16:creationId xmlns:a16="http://schemas.microsoft.com/office/drawing/2014/main" id="{35160455-A1CE-440C-9DD5-45C57AA6A5B8}"/>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xdr:blipFill>
      <xdr:spPr>
        <a:xfrm rot="5400000">
          <a:off x="1477024" y="4629796"/>
          <a:ext cx="2493387" cy="183106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11</xdr:col>
      <xdr:colOff>551120</xdr:colOff>
      <xdr:row>5</xdr:row>
      <xdr:rowOff>7592</xdr:rowOff>
    </xdr:from>
    <xdr:to>
      <xdr:col>14</xdr:col>
      <xdr:colOff>461313</xdr:colOff>
      <xdr:row>18</xdr:row>
      <xdr:rowOff>158298</xdr:rowOff>
    </xdr:to>
    <xdr:pic>
      <xdr:nvPicPr>
        <xdr:cNvPr id="4" name="Picture 3" descr="Completed Johnson Science Building - from Parking Lot&#10;">
          <a:extLst>
            <a:ext uri="{FF2B5EF4-FFF2-40B4-BE49-F238E27FC236}">
              <a16:creationId xmlns:a16="http://schemas.microsoft.com/office/drawing/2014/main" id="{DBFDC825-773D-4ED5-AE93-87FC01FA6DF5}"/>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xdr:blipFill>
      <xdr:spPr>
        <a:xfrm rot="5400000">
          <a:off x="7023751" y="1205761"/>
          <a:ext cx="2503381" cy="1827893"/>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11</xdr:col>
      <xdr:colOff>476498</xdr:colOff>
      <xdr:row>24</xdr:row>
      <xdr:rowOff>116489</xdr:rowOff>
    </xdr:from>
    <xdr:to>
      <xdr:col>14</xdr:col>
      <xdr:colOff>388051</xdr:colOff>
      <xdr:row>38</xdr:row>
      <xdr:rowOff>84112</xdr:rowOff>
    </xdr:to>
    <xdr:pic>
      <xdr:nvPicPr>
        <xdr:cNvPr id="5" name="Picture 4" descr="2-Story Space for Student Experimentation&#10;">
          <a:extLst>
            <a:ext uri="{FF2B5EF4-FFF2-40B4-BE49-F238E27FC236}">
              <a16:creationId xmlns:a16="http://schemas.microsoft.com/office/drawing/2014/main" id="{215542C7-FA3E-4774-93D6-09945D37F538}"/>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xdr:blipFill>
      <xdr:spPr>
        <a:xfrm rot="5400000">
          <a:off x="6949276" y="4749861"/>
          <a:ext cx="2504448" cy="1829253"/>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11</xdr:col>
      <xdr:colOff>142875</xdr:colOff>
      <xdr:row>18</xdr:row>
      <xdr:rowOff>85725</xdr:rowOff>
    </xdr:from>
    <xdr:to>
      <xdr:col>15</xdr:col>
      <xdr:colOff>200025</xdr:colOff>
      <xdr:row>21</xdr:row>
      <xdr:rowOff>63500</xdr:rowOff>
    </xdr:to>
    <xdr:sp macro="" textlink="" fLocksText="0">
      <xdr:nvSpPr>
        <xdr:cNvPr id="6" name="TextBox 5" descr="Completed Johnson Science Building - from Parking Lot&#10;">
          <a:extLst>
            <a:ext uri="{FF2B5EF4-FFF2-40B4-BE49-F238E27FC236}">
              <a16:creationId xmlns:a16="http://schemas.microsoft.com/office/drawing/2014/main" id="{2C61C8EC-8D11-4848-B7C8-43F99C75D975}"/>
            </a:ext>
          </a:extLst>
        </xdr:cNvPr>
        <xdr:cNvSpPr txBox="1"/>
      </xdr:nvSpPr>
      <xdr:spPr>
        <a:xfrm>
          <a:off x="6950075" y="3292475"/>
          <a:ext cx="2609850" cy="52705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1" baseline="0">
              <a:solidFill>
                <a:schemeClr val="bg1"/>
              </a:solidFill>
            </a:rPr>
            <a:t>Completed Johnson Science Building - from Parking Lot</a:t>
          </a:r>
          <a:endParaRPr lang="en-US">
            <a:effectLst/>
          </a:endParaRP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2</xdr:col>
      <xdr:colOff>101601</xdr:colOff>
      <xdr:row>37</xdr:row>
      <xdr:rowOff>152400</xdr:rowOff>
    </xdr:from>
    <xdr:to>
      <xdr:col>6</xdr:col>
      <xdr:colOff>228601</xdr:colOff>
      <xdr:row>40</xdr:row>
      <xdr:rowOff>0</xdr:rowOff>
    </xdr:to>
    <xdr:sp macro="" textlink="" fLocksText="0">
      <xdr:nvSpPr>
        <xdr:cNvPr id="7" name="TextBox 6" descr="2 Story Entry Lobby viewed from second level&#10;">
          <a:extLst>
            <a:ext uri="{FF2B5EF4-FFF2-40B4-BE49-F238E27FC236}">
              <a16:creationId xmlns:a16="http://schemas.microsoft.com/office/drawing/2014/main" id="{7D8241DD-CCE4-44C8-9DCF-1342961CD76D}"/>
            </a:ext>
          </a:extLst>
        </xdr:cNvPr>
        <xdr:cNvSpPr txBox="1"/>
      </xdr:nvSpPr>
      <xdr:spPr>
        <a:xfrm>
          <a:off x="1381126" y="6800850"/>
          <a:ext cx="2676525" cy="3905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2 Story Entry Lobby viewed from second level</a:t>
          </a:r>
          <a:endParaRPr lang="en-US" sz="1100" b="1">
            <a:solidFill>
              <a:schemeClr val="bg1"/>
            </a:solidFill>
          </a:endParaRPr>
        </a:p>
      </xdr:txBody>
    </xdr:sp>
    <xdr:clientData fLocksWithSheet="0"/>
  </xdr:twoCellAnchor>
  <xdr:twoCellAnchor>
    <xdr:from>
      <xdr:col>11</xdr:col>
      <xdr:colOff>419100</xdr:colOff>
      <xdr:row>38</xdr:row>
      <xdr:rowOff>38100</xdr:rowOff>
    </xdr:from>
    <xdr:to>
      <xdr:col>15</xdr:col>
      <xdr:colOff>82550</xdr:colOff>
      <xdr:row>40</xdr:row>
      <xdr:rowOff>168275</xdr:rowOff>
    </xdr:to>
    <xdr:sp macro="" textlink="" fLocksText="0">
      <xdr:nvSpPr>
        <xdr:cNvPr id="8" name="TextBox 7" descr="2-Story Space for Student Experimentation&#10;">
          <a:extLst>
            <a:ext uri="{FF2B5EF4-FFF2-40B4-BE49-F238E27FC236}">
              <a16:creationId xmlns:a16="http://schemas.microsoft.com/office/drawing/2014/main" id="{61C46ED6-CC58-4194-8C96-6598596A2A1F}"/>
            </a:ext>
          </a:extLst>
        </xdr:cNvPr>
        <xdr:cNvSpPr txBox="1"/>
      </xdr:nvSpPr>
      <xdr:spPr>
        <a:xfrm>
          <a:off x="7229475" y="6867525"/>
          <a:ext cx="2219325" cy="492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2-Story Space for Student Experimentation</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2</xdr:col>
      <xdr:colOff>396875</xdr:colOff>
      <xdr:row>56</xdr:row>
      <xdr:rowOff>28573</xdr:rowOff>
    </xdr:from>
    <xdr:to>
      <xdr:col>6</xdr:col>
      <xdr:colOff>57150</xdr:colOff>
      <xdr:row>59</xdr:row>
      <xdr:rowOff>95249</xdr:rowOff>
    </xdr:to>
    <xdr:sp macro="" textlink="" fLocksText="0">
      <xdr:nvSpPr>
        <xdr:cNvPr id="9" name="TextBox 8" descr="Sun Lodge - by Preston Singletaryngletary (Arts WA)rts WA)&#10;">
          <a:extLst>
            <a:ext uri="{FF2B5EF4-FFF2-40B4-BE49-F238E27FC236}">
              <a16:creationId xmlns:a16="http://schemas.microsoft.com/office/drawing/2014/main" id="{06E39CF3-C73E-4210-BB27-23FDB87E2323}"/>
            </a:ext>
          </a:extLst>
        </xdr:cNvPr>
        <xdr:cNvSpPr txBox="1"/>
      </xdr:nvSpPr>
      <xdr:spPr>
        <a:xfrm>
          <a:off x="1673225" y="10118723"/>
          <a:ext cx="2212975" cy="606426"/>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1" baseline="0">
              <a:solidFill>
                <a:srgbClr val="FFFFFF"/>
              </a:solidFill>
              <a:effectLst/>
              <a:latin typeface="+mn-lt"/>
              <a:ea typeface="+mn-ea"/>
              <a:cs typeface="+mn-cs"/>
            </a:rPr>
            <a:t>Sun Lodge - by Preston Singletaryngletary (Arts WA)rts WA)</a:t>
          </a:r>
          <a:endParaRPr lang="en-US">
            <a:solidFill>
              <a:srgbClr val="FFFFFF"/>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11</xdr:col>
      <xdr:colOff>430746</xdr:colOff>
      <xdr:row>64</xdr:row>
      <xdr:rowOff>174177</xdr:rowOff>
    </xdr:from>
    <xdr:to>
      <xdr:col>14</xdr:col>
      <xdr:colOff>344114</xdr:colOff>
      <xdr:row>78</xdr:row>
      <xdr:rowOff>144691</xdr:rowOff>
    </xdr:to>
    <xdr:pic>
      <xdr:nvPicPr>
        <xdr:cNvPr id="10" name="Picture 9" descr="Nature Trail for Hands-On Learning Opportunities&#10;">
          <a:extLst>
            <a:ext uri="{FF2B5EF4-FFF2-40B4-BE49-F238E27FC236}">
              <a16:creationId xmlns:a16="http://schemas.microsoft.com/office/drawing/2014/main" id="{5B14E3D2-CB8F-430E-83FC-BC3F6513D06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rot="5400000">
          <a:off x="6902985" y="12043913"/>
          <a:ext cx="2500989" cy="183106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editAs="oneCell">
    <xdr:from>
      <xdr:col>1</xdr:col>
      <xdr:colOff>427265</xdr:colOff>
      <xdr:row>5</xdr:row>
      <xdr:rowOff>22680</xdr:rowOff>
    </xdr:from>
    <xdr:to>
      <xdr:col>6</xdr:col>
      <xdr:colOff>378313</xdr:colOff>
      <xdr:row>17</xdr:row>
      <xdr:rowOff>97701</xdr:rowOff>
    </xdr:to>
    <xdr:pic>
      <xdr:nvPicPr>
        <xdr:cNvPr id="11" name="Picture 10" descr="Completed Johnson Science Building - from Quad&#10;">
          <a:extLst>
            <a:ext uri="{FF2B5EF4-FFF2-40B4-BE49-F238E27FC236}">
              <a16:creationId xmlns:a16="http://schemas.microsoft.com/office/drawing/2014/main" id="{EECE0795-E79B-43BB-AA35-E51A5C406705}"/>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068615" y="883105"/>
          <a:ext cx="3138748" cy="224354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xdr:twoCellAnchor>
  <xdr:twoCellAnchor>
    <xdr:from>
      <xdr:col>11</xdr:col>
      <xdr:colOff>493999</xdr:colOff>
      <xdr:row>44</xdr:row>
      <xdr:rowOff>114713</xdr:rowOff>
    </xdr:from>
    <xdr:to>
      <xdr:col>14</xdr:col>
      <xdr:colOff>351875</xdr:colOff>
      <xdr:row>58</xdr:row>
      <xdr:rowOff>12478</xdr:rowOff>
    </xdr:to>
    <xdr:pic>
      <xdr:nvPicPr>
        <xdr:cNvPr id="12" name="Picture 11" descr=" Sun Lodge - by Preston Sngletary (Arts WA)&#10;">
          <a:extLst>
            <a:ext uri="{FF2B5EF4-FFF2-40B4-BE49-F238E27FC236}">
              <a16:creationId xmlns:a16="http://schemas.microsoft.com/office/drawing/2014/main" id="{0DEB137D-FF2F-49F5-A6C4-3BAF6BF7BF7B}"/>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xdr:blipFill>
      <xdr:spPr>
        <a:xfrm>
          <a:off x="7304374" y="8029988"/>
          <a:ext cx="1775576" cy="242824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xdr:col>
      <xdr:colOff>523012</xdr:colOff>
      <xdr:row>64</xdr:row>
      <xdr:rowOff>101828</xdr:rowOff>
    </xdr:from>
    <xdr:to>
      <xdr:col>5</xdr:col>
      <xdr:colOff>524644</xdr:colOff>
      <xdr:row>79</xdr:row>
      <xdr:rowOff>8277</xdr:rowOff>
    </xdr:to>
    <xdr:pic>
      <xdr:nvPicPr>
        <xdr:cNvPr id="13" name="Picture 12" descr="Feature Stairwell at Main Entry&#10;">
          <a:extLst>
            <a:ext uri="{FF2B5EF4-FFF2-40B4-BE49-F238E27FC236}">
              <a16:creationId xmlns:a16="http://schemas.microsoft.com/office/drawing/2014/main" id="{7FBD1E27-F837-4AFE-8853-9EDF31EB35A5}"/>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xdr:blipFill>
      <xdr:spPr>
        <a:xfrm rot="5400000">
          <a:off x="1446904" y="11995411"/>
          <a:ext cx="2621074" cy="190980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206376</xdr:colOff>
      <xdr:row>17</xdr:row>
      <xdr:rowOff>133803</xdr:rowOff>
    </xdr:from>
    <xdr:to>
      <xdr:col>6</xdr:col>
      <xdr:colOff>588284</xdr:colOff>
      <xdr:row>19</xdr:row>
      <xdr:rowOff>152852</xdr:rowOff>
    </xdr:to>
    <xdr:sp macro="" textlink="" fLocksText="0">
      <xdr:nvSpPr>
        <xdr:cNvPr id="14" name="TextBox 13" descr="Completed Johnson Science Building - from Quad&#10;">
          <a:extLst>
            <a:ext uri="{FF2B5EF4-FFF2-40B4-BE49-F238E27FC236}">
              <a16:creationId xmlns:a16="http://schemas.microsoft.com/office/drawing/2014/main" id="{CD207ACE-B5E7-4587-8EEC-9286C536D215}"/>
            </a:ext>
          </a:extLst>
        </xdr:cNvPr>
        <xdr:cNvSpPr txBox="1"/>
      </xdr:nvSpPr>
      <xdr:spPr>
        <a:xfrm>
          <a:off x="844551" y="3162753"/>
          <a:ext cx="3572783" cy="38099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Completed Johnson Science Building - from Quad</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11</xdr:col>
      <xdr:colOff>396875</xdr:colOff>
      <xdr:row>57</xdr:row>
      <xdr:rowOff>44902</xdr:rowOff>
    </xdr:from>
    <xdr:to>
      <xdr:col>14</xdr:col>
      <xdr:colOff>549275</xdr:colOff>
      <xdr:row>59</xdr:row>
      <xdr:rowOff>174624</xdr:rowOff>
    </xdr:to>
    <xdr:sp macro="" textlink="" fLocksText="0">
      <xdr:nvSpPr>
        <xdr:cNvPr id="15" name="TextBox 14" descr=" Sun Lodge - by Preston Sngletary (Arts WA)&#10;">
          <a:extLst>
            <a:ext uri="{FF2B5EF4-FFF2-40B4-BE49-F238E27FC236}">
              <a16:creationId xmlns:a16="http://schemas.microsoft.com/office/drawing/2014/main" id="{207C46EB-E411-412F-AB7A-5C604F473C67}"/>
            </a:ext>
          </a:extLst>
        </xdr:cNvPr>
        <xdr:cNvSpPr txBox="1"/>
      </xdr:nvSpPr>
      <xdr:spPr>
        <a:xfrm>
          <a:off x="7207250" y="10316027"/>
          <a:ext cx="2066925" cy="488497"/>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baseline="0">
              <a:solidFill>
                <a:schemeClr val="bg2"/>
              </a:solidFill>
              <a:effectLst/>
              <a:latin typeface="+mn-lt"/>
              <a:ea typeface="+mn-ea"/>
              <a:cs typeface="+mn-cs"/>
            </a:rPr>
            <a:t> Sun Lodge - by Preston Sngletary (Arts WA)</a:t>
          </a:r>
          <a:endParaRPr lang="en-US" sz="1100" b="1">
            <a:solidFill>
              <a:schemeClr val="bg1"/>
            </a:solidFill>
          </a:endParaRPr>
        </a:p>
      </xdr:txBody>
    </xdr:sp>
    <xdr:clientData fLocksWithSheet="0"/>
  </xdr:twoCellAnchor>
  <xdr:twoCellAnchor>
    <xdr:from>
      <xdr:col>2</xdr:col>
      <xdr:colOff>400050</xdr:colOff>
      <xdr:row>78</xdr:row>
      <xdr:rowOff>158750</xdr:rowOff>
    </xdr:from>
    <xdr:to>
      <xdr:col>5</xdr:col>
      <xdr:colOff>542925</xdr:colOff>
      <xdr:row>81</xdr:row>
      <xdr:rowOff>34925</xdr:rowOff>
    </xdr:to>
    <xdr:sp macro="" textlink="" fLocksText="0">
      <xdr:nvSpPr>
        <xdr:cNvPr id="16" name="TextBox 15" descr="Feature Stairwell at Main Entry&#10;">
          <a:extLst>
            <a:ext uri="{FF2B5EF4-FFF2-40B4-BE49-F238E27FC236}">
              <a16:creationId xmlns:a16="http://schemas.microsoft.com/office/drawing/2014/main" id="{08221A7B-4C65-4442-85A4-E88FC7FD7F3B}"/>
            </a:ext>
          </a:extLst>
        </xdr:cNvPr>
        <xdr:cNvSpPr txBox="1"/>
      </xdr:nvSpPr>
      <xdr:spPr>
        <a:xfrm>
          <a:off x="1676400" y="14230350"/>
          <a:ext cx="2054225" cy="4159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Feature Stairwell at Main Entry</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11</xdr:col>
      <xdr:colOff>400050</xdr:colOff>
      <xdr:row>78</xdr:row>
      <xdr:rowOff>9525</xdr:rowOff>
    </xdr:from>
    <xdr:to>
      <xdr:col>14</xdr:col>
      <xdr:colOff>406400</xdr:colOff>
      <xdr:row>80</xdr:row>
      <xdr:rowOff>139700</xdr:rowOff>
    </xdr:to>
    <xdr:sp macro="" textlink="" fLocksText="0">
      <xdr:nvSpPr>
        <xdr:cNvPr id="17" name="TextBox 16" descr="Nature Trail for Hands-On Learning Opportunities&#10;">
          <a:extLst>
            <a:ext uri="{FF2B5EF4-FFF2-40B4-BE49-F238E27FC236}">
              <a16:creationId xmlns:a16="http://schemas.microsoft.com/office/drawing/2014/main" id="{F0EEDDA7-21F8-473F-8434-0C9073F72006}"/>
            </a:ext>
          </a:extLst>
        </xdr:cNvPr>
        <xdr:cNvSpPr txBox="1"/>
      </xdr:nvSpPr>
      <xdr:spPr>
        <a:xfrm>
          <a:off x="7210425" y="14074775"/>
          <a:ext cx="1924050" cy="4984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US">
              <a:solidFill>
                <a:schemeClr val="bg2"/>
              </a:solidFill>
              <a:effectLst/>
            </a:rPr>
            <a:t>Nature Trail for Hands-On Learning</a:t>
          </a:r>
          <a:r>
            <a:rPr lang="en-US" baseline="0">
              <a:solidFill>
                <a:schemeClr val="bg2"/>
              </a:solidFill>
              <a:effectLst/>
            </a:rPr>
            <a:t> Opportunities</a:t>
          </a:r>
          <a:endParaRPr lang="en-US">
            <a:solidFill>
              <a:schemeClr val="bg2"/>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n-US">
            <a:effectLst/>
          </a:endParaRP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2</xdr:col>
      <xdr:colOff>543040</xdr:colOff>
      <xdr:row>6</xdr:row>
      <xdr:rowOff>140322</xdr:rowOff>
    </xdr:from>
    <xdr:to>
      <xdr:col>5</xdr:col>
      <xdr:colOff>599095</xdr:colOff>
      <xdr:row>21</xdr:row>
      <xdr:rowOff>64779</xdr:rowOff>
    </xdr:to>
    <xdr:pic>
      <xdr:nvPicPr>
        <xdr:cNvPr id="2" name="Picture 1" descr="Front Entry Siding Mostly Complete - May '24&#10;">
          <a:extLst>
            <a:ext uri="{FF2B5EF4-FFF2-40B4-BE49-F238E27FC236}">
              <a16:creationId xmlns:a16="http://schemas.microsoft.com/office/drawing/2014/main" id="{4103F779-A385-4E78-A429-8F563EB3D013}"/>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xdr:blipFill>
      <xdr:spPr>
        <a:xfrm rot="5400000">
          <a:off x="1485139" y="1512798"/>
          <a:ext cx="2639082" cy="197693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xdr:col>
      <xdr:colOff>219075</xdr:colOff>
      <xdr:row>21</xdr:row>
      <xdr:rowOff>57150</xdr:rowOff>
    </xdr:from>
    <xdr:to>
      <xdr:col>6</xdr:col>
      <xdr:colOff>282575</xdr:colOff>
      <xdr:row>23</xdr:row>
      <xdr:rowOff>130175</xdr:rowOff>
    </xdr:to>
    <xdr:sp macro="" textlink="" fLocksText="0">
      <xdr:nvSpPr>
        <xdr:cNvPr id="3" name="TextBox 2" descr="Front Entry Siding Mostly Complete - May '24&#10;">
          <a:extLst>
            <a:ext uri="{FF2B5EF4-FFF2-40B4-BE49-F238E27FC236}">
              <a16:creationId xmlns:a16="http://schemas.microsoft.com/office/drawing/2014/main" id="{A16FB8C2-297A-4C37-9EC0-A8E49FC5340F}"/>
            </a:ext>
          </a:extLst>
        </xdr:cNvPr>
        <xdr:cNvSpPr txBox="1"/>
      </xdr:nvSpPr>
      <xdr:spPr>
        <a:xfrm>
          <a:off x="1492250" y="3810000"/>
          <a:ext cx="2619375" cy="4349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Front Entry Siding Mostly Complete - May '24</a:t>
          </a:r>
          <a:endParaRPr lang="en-US" sz="1100" b="1">
            <a:solidFill>
              <a:schemeClr val="bg1"/>
            </a:solidFill>
          </a:endParaRPr>
        </a:p>
      </xdr:txBody>
    </xdr:sp>
    <xdr:clientData fLocksWithSheet="0"/>
  </xdr:twoCellAnchor>
  <xdr:twoCellAnchor>
    <xdr:from>
      <xdr:col>11</xdr:col>
      <xdr:colOff>228715</xdr:colOff>
      <xdr:row>6</xdr:row>
      <xdr:rowOff>26022</xdr:rowOff>
    </xdr:from>
    <xdr:to>
      <xdr:col>14</xdr:col>
      <xdr:colOff>284770</xdr:colOff>
      <xdr:row>20</xdr:row>
      <xdr:rowOff>131454</xdr:rowOff>
    </xdr:to>
    <xdr:pic>
      <xdr:nvPicPr>
        <xdr:cNvPr id="4" name="Picture 3" descr="East Entry Siding Nearing Completion - May '24&#10;">
          <a:extLst>
            <a:ext uri="{FF2B5EF4-FFF2-40B4-BE49-F238E27FC236}">
              <a16:creationId xmlns:a16="http://schemas.microsoft.com/office/drawing/2014/main" id="{C3396FB6-86AE-40E8-AD8E-46B1FE3D3FBE}"/>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xdr:blipFill>
      <xdr:spPr>
        <a:xfrm rot="5400000">
          <a:off x="6706426" y="1400086"/>
          <a:ext cx="2635907" cy="197058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11</xdr:col>
      <xdr:colOff>28575</xdr:colOff>
      <xdr:row>20</xdr:row>
      <xdr:rowOff>85725</xdr:rowOff>
    </xdr:from>
    <xdr:to>
      <xdr:col>15</xdr:col>
      <xdr:colOff>9525</xdr:colOff>
      <xdr:row>23</xdr:row>
      <xdr:rowOff>6350</xdr:rowOff>
    </xdr:to>
    <xdr:sp macro="" textlink="" fLocksText="0">
      <xdr:nvSpPr>
        <xdr:cNvPr id="5" name="TextBox 4" descr="East Entry Siding Nearing Completion - May '24&#10;">
          <a:extLst>
            <a:ext uri="{FF2B5EF4-FFF2-40B4-BE49-F238E27FC236}">
              <a16:creationId xmlns:a16="http://schemas.microsoft.com/office/drawing/2014/main" id="{18C69185-8F36-416B-9042-E832C7520D42}"/>
            </a:ext>
          </a:extLst>
        </xdr:cNvPr>
        <xdr:cNvSpPr txBox="1"/>
      </xdr:nvSpPr>
      <xdr:spPr>
        <a:xfrm>
          <a:off x="6835775" y="3654425"/>
          <a:ext cx="2533650" cy="4699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East Entry Siding Nearing Completion - May '24</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xdr:col>
      <xdr:colOff>479083</xdr:colOff>
      <xdr:row>29</xdr:row>
      <xdr:rowOff>159373</xdr:rowOff>
    </xdr:from>
    <xdr:to>
      <xdr:col>7</xdr:col>
      <xdr:colOff>161400</xdr:colOff>
      <xdr:row>44</xdr:row>
      <xdr:rowOff>83830</xdr:rowOff>
    </xdr:to>
    <xdr:pic>
      <xdr:nvPicPr>
        <xdr:cNvPr id="6" name="Picture 5" descr="Lab Casework Installation Underway - May '24&#10;">
          <a:extLst>
            <a:ext uri="{FF2B5EF4-FFF2-40B4-BE49-F238E27FC236}">
              <a16:creationId xmlns:a16="http://schemas.microsoft.com/office/drawing/2014/main" id="{31BBBA52-B220-4F07-AE8E-D614BAAE5403}"/>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7258" y="5363198"/>
          <a:ext cx="3514542" cy="2639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92075</xdr:colOff>
      <xdr:row>45</xdr:row>
      <xdr:rowOff>19050</xdr:rowOff>
    </xdr:from>
    <xdr:to>
      <xdr:col>7</xdr:col>
      <xdr:colOff>371475</xdr:colOff>
      <xdr:row>46</xdr:row>
      <xdr:rowOff>53975</xdr:rowOff>
    </xdr:to>
    <xdr:sp macro="" textlink="" fLocksText="0">
      <xdr:nvSpPr>
        <xdr:cNvPr id="7" name="TextBox 6" descr="Lab Casework Installation Underway - May '24&#10;">
          <a:extLst>
            <a:ext uri="{FF2B5EF4-FFF2-40B4-BE49-F238E27FC236}">
              <a16:creationId xmlns:a16="http://schemas.microsoft.com/office/drawing/2014/main" id="{96EFC375-168D-4B19-94BB-57DAAA65EC82}"/>
            </a:ext>
          </a:extLst>
        </xdr:cNvPr>
        <xdr:cNvSpPr txBox="1"/>
      </xdr:nvSpPr>
      <xdr:spPr>
        <a:xfrm>
          <a:off x="730250" y="8115300"/>
          <a:ext cx="4105275" cy="2159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Lab Casework Installation Underway - May '24</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10</xdr:col>
      <xdr:colOff>554864</xdr:colOff>
      <xdr:row>31</xdr:row>
      <xdr:rowOff>87223</xdr:rowOff>
    </xdr:from>
    <xdr:to>
      <xdr:col>14</xdr:col>
      <xdr:colOff>638071</xdr:colOff>
      <xdr:row>42</xdr:row>
      <xdr:rowOff>67078</xdr:rowOff>
    </xdr:to>
    <xdr:pic>
      <xdr:nvPicPr>
        <xdr:cNvPr id="8" name="Picture 7" descr="Fab Lab Equipment Storage - May '23&#10;">
          <a:extLst>
            <a:ext uri="{FF2B5EF4-FFF2-40B4-BE49-F238E27FC236}">
              <a16:creationId xmlns:a16="http://schemas.microsoft.com/office/drawing/2014/main" id="{7D2A9AB5-B673-47F2-B51C-9E499281E8AE}"/>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6727064" y="5646648"/>
          <a:ext cx="2639082" cy="197058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196851</xdr:colOff>
      <xdr:row>42</xdr:row>
      <xdr:rowOff>152400</xdr:rowOff>
    </xdr:from>
    <xdr:to>
      <xdr:col>15</xdr:col>
      <xdr:colOff>257176</xdr:colOff>
      <xdr:row>44</xdr:row>
      <xdr:rowOff>133350</xdr:rowOff>
    </xdr:to>
    <xdr:sp macro="" textlink="" fLocksText="0">
      <xdr:nvSpPr>
        <xdr:cNvPr id="9" name="TextBox 8" descr="Fab Lab Equipment Storage - May '23&#10;">
          <a:extLst>
            <a:ext uri="{FF2B5EF4-FFF2-40B4-BE49-F238E27FC236}">
              <a16:creationId xmlns:a16="http://schemas.microsoft.com/office/drawing/2014/main" id="{5E2B2805-8AD9-4AD8-99D9-F29750CBD3BD}"/>
            </a:ext>
          </a:extLst>
        </xdr:cNvPr>
        <xdr:cNvSpPr txBox="1"/>
      </xdr:nvSpPr>
      <xdr:spPr>
        <a:xfrm>
          <a:off x="6372226" y="7705725"/>
          <a:ext cx="3244850" cy="3429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Fab Lab Equipment</a:t>
          </a:r>
          <a:r>
            <a:rPr lang="en-US" sz="1100" b="1" baseline="0">
              <a:solidFill>
                <a:schemeClr val="bg1"/>
              </a:solidFill>
            </a:rPr>
            <a:t> Storage - May '23</a:t>
          </a:r>
          <a:endParaRPr lang="en-US" sz="1100" b="1">
            <a:solidFill>
              <a:schemeClr val="bg1"/>
            </a:solidFill>
          </a:endParaRP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2</xdr:col>
      <xdr:colOff>599314</xdr:colOff>
      <xdr:row>52</xdr:row>
      <xdr:rowOff>74523</xdr:rowOff>
    </xdr:from>
    <xdr:to>
      <xdr:col>7</xdr:col>
      <xdr:colOff>50696</xdr:colOff>
      <xdr:row>63</xdr:row>
      <xdr:rowOff>54378</xdr:rowOff>
    </xdr:to>
    <xdr:pic>
      <xdr:nvPicPr>
        <xdr:cNvPr id="10" name="Picture 9" descr="Lab Prep Room Equipment- May '24&#10;">
          <a:extLst>
            <a:ext uri="{FF2B5EF4-FFF2-40B4-BE49-F238E27FC236}">
              <a16:creationId xmlns:a16="http://schemas.microsoft.com/office/drawing/2014/main" id="{7F782003-324D-4BE1-AE0E-1735DDD1AB24}"/>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1878839" y="9437598"/>
          <a:ext cx="2635907" cy="197058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xdr:col>
      <xdr:colOff>247651</xdr:colOff>
      <xdr:row>64</xdr:row>
      <xdr:rowOff>28575</xdr:rowOff>
    </xdr:from>
    <xdr:to>
      <xdr:col>7</xdr:col>
      <xdr:colOff>196851</xdr:colOff>
      <xdr:row>65</xdr:row>
      <xdr:rowOff>28575</xdr:rowOff>
    </xdr:to>
    <xdr:sp macro="" textlink="" fLocksText="0">
      <xdr:nvSpPr>
        <xdr:cNvPr id="11" name="TextBox 10" descr="Lab Prep Room Equipment- May '24&#10;">
          <a:extLst>
            <a:ext uri="{FF2B5EF4-FFF2-40B4-BE49-F238E27FC236}">
              <a16:creationId xmlns:a16="http://schemas.microsoft.com/office/drawing/2014/main" id="{78B1B02E-C4C2-4173-98E3-8F82F55DB779}"/>
            </a:ext>
          </a:extLst>
        </xdr:cNvPr>
        <xdr:cNvSpPr txBox="1"/>
      </xdr:nvSpPr>
      <xdr:spPr>
        <a:xfrm>
          <a:off x="1524001" y="11560175"/>
          <a:ext cx="3143250" cy="1809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Lab Prep Room Equipment</a:t>
          </a:r>
          <a:r>
            <a:rPr lang="en-US" sz="1100" b="1" baseline="0">
              <a:solidFill>
                <a:schemeClr val="bg1"/>
              </a:solidFill>
            </a:rPr>
            <a:t>- May '24</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10</xdr:col>
      <xdr:colOff>494539</xdr:colOff>
      <xdr:row>52</xdr:row>
      <xdr:rowOff>93573</xdr:rowOff>
    </xdr:from>
    <xdr:to>
      <xdr:col>14</xdr:col>
      <xdr:colOff>584096</xdr:colOff>
      <xdr:row>63</xdr:row>
      <xdr:rowOff>73428</xdr:rowOff>
    </xdr:to>
    <xdr:pic>
      <xdr:nvPicPr>
        <xdr:cNvPr id="12" name="Picture 11" descr="Mechanical Room Equipment Installation- May '24&#10;">
          <a:extLst>
            <a:ext uri="{FF2B5EF4-FFF2-40B4-BE49-F238E27FC236}">
              <a16:creationId xmlns:a16="http://schemas.microsoft.com/office/drawing/2014/main" id="{12E14C82-D818-4F8F-9EAC-2893C143F1C4}"/>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6666739" y="9456648"/>
          <a:ext cx="2639082" cy="197058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206376</xdr:colOff>
      <xdr:row>63</xdr:row>
      <xdr:rowOff>47626</xdr:rowOff>
    </xdr:from>
    <xdr:to>
      <xdr:col>15</xdr:col>
      <xdr:colOff>95251</xdr:colOff>
      <xdr:row>65</xdr:row>
      <xdr:rowOff>152400</xdr:rowOff>
    </xdr:to>
    <xdr:sp macro="" textlink="" fLocksText="0">
      <xdr:nvSpPr>
        <xdr:cNvPr id="13" name="TextBox 12" descr="Mechanical Room Equipment Installation- May '24&#10;">
          <a:extLst>
            <a:ext uri="{FF2B5EF4-FFF2-40B4-BE49-F238E27FC236}">
              <a16:creationId xmlns:a16="http://schemas.microsoft.com/office/drawing/2014/main" id="{4AC5DB63-D74E-4DD8-8B1B-DEEF0673780B}"/>
            </a:ext>
          </a:extLst>
        </xdr:cNvPr>
        <xdr:cNvSpPr txBox="1"/>
      </xdr:nvSpPr>
      <xdr:spPr>
        <a:xfrm>
          <a:off x="6378576" y="11398251"/>
          <a:ext cx="3079750" cy="46989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Mechanical Room Equipment Installation- May '24</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drawings/drawing3.xml><?xml version="1.0" encoding="utf-8"?>
<xdr:wsDr xmlns:xdr="http://schemas.openxmlformats.org/drawingml/2006/spreadsheetDrawing" xmlns:a="http://schemas.openxmlformats.org/drawingml/2006/main">
  <xdr:twoCellAnchor>
    <xdr:from>
      <xdr:col>1</xdr:col>
      <xdr:colOff>237254</xdr:colOff>
      <xdr:row>26</xdr:row>
      <xdr:rowOff>70473</xdr:rowOff>
    </xdr:from>
    <xdr:to>
      <xdr:col>6</xdr:col>
      <xdr:colOff>600080</xdr:colOff>
      <xdr:row>40</xdr:row>
      <xdr:rowOff>169555</xdr:rowOff>
    </xdr:to>
    <xdr:pic>
      <xdr:nvPicPr>
        <xdr:cNvPr id="2" name="Picture 1" descr="MEP rough-in underway - Oct '23&#10;">
          <a:extLst>
            <a:ext uri="{FF2B5EF4-FFF2-40B4-BE49-F238E27FC236}">
              <a16:creationId xmlns:a16="http://schemas.microsoft.com/office/drawing/2014/main" id="{517A4EA5-DC7A-4766-9D5E-292C33FCA32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878604" y="4725023"/>
          <a:ext cx="3547351" cy="263590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565149</xdr:colOff>
      <xdr:row>41</xdr:row>
      <xdr:rowOff>63501</xdr:rowOff>
    </xdr:from>
    <xdr:to>
      <xdr:col>7</xdr:col>
      <xdr:colOff>304800</xdr:colOff>
      <xdr:row>42</xdr:row>
      <xdr:rowOff>95250</xdr:rowOff>
    </xdr:to>
    <xdr:sp macro="" textlink="" fLocksText="0">
      <xdr:nvSpPr>
        <xdr:cNvPr id="3" name="TextBox 2" descr="MEP rough-in underway - Oct '23&#10;">
          <a:extLst>
            <a:ext uri="{FF2B5EF4-FFF2-40B4-BE49-F238E27FC236}">
              <a16:creationId xmlns:a16="http://schemas.microsoft.com/office/drawing/2014/main" id="{D71402D9-87FB-4498-99ED-00A50263E5FA}"/>
            </a:ext>
          </a:extLst>
        </xdr:cNvPr>
        <xdr:cNvSpPr txBox="1"/>
      </xdr:nvSpPr>
      <xdr:spPr>
        <a:xfrm>
          <a:off x="561974" y="7439026"/>
          <a:ext cx="4210051" cy="20954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MEP rough-in underway - Oct '23</a:t>
          </a:r>
          <a:endParaRPr lang="en-US" sz="1100" b="1">
            <a:solidFill>
              <a:schemeClr val="bg1"/>
            </a:solidFill>
          </a:endParaRPr>
        </a:p>
      </xdr:txBody>
    </xdr:sp>
    <xdr:clientData fLocksWithSheet="0"/>
  </xdr:twoCellAnchor>
  <xdr:twoCellAnchor>
    <xdr:from>
      <xdr:col>10</xdr:col>
      <xdr:colOff>237254</xdr:colOff>
      <xdr:row>26</xdr:row>
      <xdr:rowOff>70473</xdr:rowOff>
    </xdr:from>
    <xdr:to>
      <xdr:col>15</xdr:col>
      <xdr:colOff>600080</xdr:colOff>
      <xdr:row>40</xdr:row>
      <xdr:rowOff>169555</xdr:rowOff>
    </xdr:to>
    <xdr:pic>
      <xdr:nvPicPr>
        <xdr:cNvPr id="4" name="Picture 3" descr="Structural Steel nearing completion - Oct '23&#10;">
          <a:extLst>
            <a:ext uri="{FF2B5EF4-FFF2-40B4-BE49-F238E27FC236}">
              <a16:creationId xmlns:a16="http://schemas.microsoft.com/office/drawing/2014/main" id="{3414C208-3124-49F3-BFC7-70AE15DA1565}"/>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6412629" y="4725023"/>
          <a:ext cx="3547351" cy="263590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584199</xdr:colOff>
      <xdr:row>41</xdr:row>
      <xdr:rowOff>57150</xdr:rowOff>
    </xdr:from>
    <xdr:to>
      <xdr:col>16</xdr:col>
      <xdr:colOff>342900</xdr:colOff>
      <xdr:row>42</xdr:row>
      <xdr:rowOff>161925</xdr:rowOff>
    </xdr:to>
    <xdr:sp macro="" textlink="" fLocksText="0">
      <xdr:nvSpPr>
        <xdr:cNvPr id="5" name="TextBox 4" descr="Structural Steel nearing completion - Oct '23&#10;">
          <a:extLst>
            <a:ext uri="{FF2B5EF4-FFF2-40B4-BE49-F238E27FC236}">
              <a16:creationId xmlns:a16="http://schemas.microsoft.com/office/drawing/2014/main" id="{C81558AA-9B2A-4943-A945-270876A690D1}"/>
            </a:ext>
          </a:extLst>
        </xdr:cNvPr>
        <xdr:cNvSpPr txBox="1"/>
      </xdr:nvSpPr>
      <xdr:spPr>
        <a:xfrm>
          <a:off x="6115049" y="7429500"/>
          <a:ext cx="4229101" cy="2825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Structural Steel nearing completion - Oct '23</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xdr:col>
      <xdr:colOff>237254</xdr:colOff>
      <xdr:row>47</xdr:row>
      <xdr:rowOff>70473</xdr:rowOff>
    </xdr:from>
    <xdr:to>
      <xdr:col>6</xdr:col>
      <xdr:colOff>600080</xdr:colOff>
      <xdr:row>61</xdr:row>
      <xdr:rowOff>169555</xdr:rowOff>
    </xdr:to>
    <xdr:pic>
      <xdr:nvPicPr>
        <xdr:cNvPr id="6" name="Picture 5" descr="Closing in framing &amp; exterior sheathing - Nov '23&#10;">
          <a:extLst>
            <a:ext uri="{FF2B5EF4-FFF2-40B4-BE49-F238E27FC236}">
              <a16:creationId xmlns:a16="http://schemas.microsoft.com/office/drawing/2014/main" id="{DE778DDA-14EA-4DDE-B89E-3A2DA870ACEE}"/>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78604" y="8525498"/>
          <a:ext cx="3547351" cy="263590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584199</xdr:colOff>
      <xdr:row>62</xdr:row>
      <xdr:rowOff>44450</xdr:rowOff>
    </xdr:from>
    <xdr:to>
      <xdr:col>7</xdr:col>
      <xdr:colOff>161925</xdr:colOff>
      <xdr:row>63</xdr:row>
      <xdr:rowOff>142874</xdr:rowOff>
    </xdr:to>
    <xdr:sp macro="" textlink="" fLocksText="0">
      <xdr:nvSpPr>
        <xdr:cNvPr id="7" name="TextBox 6" descr="Closing in framing &amp; exterior sheathing - Nov '23&#10;">
          <a:extLst>
            <a:ext uri="{FF2B5EF4-FFF2-40B4-BE49-F238E27FC236}">
              <a16:creationId xmlns:a16="http://schemas.microsoft.com/office/drawing/2014/main" id="{004B30F9-03E2-4405-B95B-CF8FC2707F9A}"/>
            </a:ext>
          </a:extLst>
        </xdr:cNvPr>
        <xdr:cNvSpPr txBox="1"/>
      </xdr:nvSpPr>
      <xdr:spPr>
        <a:xfrm>
          <a:off x="581024" y="11220450"/>
          <a:ext cx="4044951" cy="27939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Closing in framing &amp; exterior sheathing - Nov '23</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11</xdr:col>
      <xdr:colOff>376749</xdr:colOff>
      <xdr:row>47</xdr:row>
      <xdr:rowOff>70473</xdr:rowOff>
    </xdr:from>
    <xdr:to>
      <xdr:col>14</xdr:col>
      <xdr:colOff>460585</xdr:colOff>
      <xdr:row>61</xdr:row>
      <xdr:rowOff>169555</xdr:rowOff>
    </xdr:to>
    <xdr:pic>
      <xdr:nvPicPr>
        <xdr:cNvPr id="8" name="Picture 7" descr="View at entry off parking lot (east) - Nov '23&#10;">
          <a:extLst>
            <a:ext uri="{FF2B5EF4-FFF2-40B4-BE49-F238E27FC236}">
              <a16:creationId xmlns:a16="http://schemas.microsoft.com/office/drawing/2014/main" id="{6923AF4D-A2C6-455E-BB8F-B1F7722C166A}"/>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xdr:blipFill>
      <xdr:spPr>
        <a:xfrm rot="5400000">
          <a:off x="6868351" y="8841096"/>
          <a:ext cx="2635907" cy="200471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11</xdr:col>
      <xdr:colOff>50799</xdr:colOff>
      <xdr:row>62</xdr:row>
      <xdr:rowOff>82550</xdr:rowOff>
    </xdr:from>
    <xdr:to>
      <xdr:col>15</xdr:col>
      <xdr:colOff>114300</xdr:colOff>
      <xdr:row>63</xdr:row>
      <xdr:rowOff>123825</xdr:rowOff>
    </xdr:to>
    <xdr:sp macro="" textlink="" fLocksText="0">
      <xdr:nvSpPr>
        <xdr:cNvPr id="9" name="TextBox 8" descr="View at entry off parking lot (east) - Nov '23&#10;">
          <a:extLst>
            <a:ext uri="{FF2B5EF4-FFF2-40B4-BE49-F238E27FC236}">
              <a16:creationId xmlns:a16="http://schemas.microsoft.com/office/drawing/2014/main" id="{F8374B27-CAE5-4F3C-BDFB-ACE3F95872EF}"/>
            </a:ext>
          </a:extLst>
        </xdr:cNvPr>
        <xdr:cNvSpPr txBox="1"/>
      </xdr:nvSpPr>
      <xdr:spPr>
        <a:xfrm>
          <a:off x="6857999" y="11258550"/>
          <a:ext cx="2619376" cy="2159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View at entry off parking lot (east) - Nov '23</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2</xdr:col>
      <xdr:colOff>376749</xdr:colOff>
      <xdr:row>68</xdr:row>
      <xdr:rowOff>70473</xdr:rowOff>
    </xdr:from>
    <xdr:to>
      <xdr:col>5</xdr:col>
      <xdr:colOff>460585</xdr:colOff>
      <xdr:row>82</xdr:row>
      <xdr:rowOff>169555</xdr:rowOff>
    </xdr:to>
    <xdr:pic>
      <xdr:nvPicPr>
        <xdr:cNvPr id="10" name="Picture 9" descr="2-Story entry lobby - Nov '23&#10;">
          <a:extLst>
            <a:ext uri="{FF2B5EF4-FFF2-40B4-BE49-F238E27FC236}">
              <a16:creationId xmlns:a16="http://schemas.microsoft.com/office/drawing/2014/main" id="{2C1C9BEA-23DB-4908-99D6-9A06F30948D4}"/>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xdr:blipFill>
      <xdr:spPr>
        <a:xfrm rot="5400000">
          <a:off x="1334326" y="12641571"/>
          <a:ext cx="2635907" cy="200471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xdr:col>
      <xdr:colOff>57150</xdr:colOff>
      <xdr:row>83</xdr:row>
      <xdr:rowOff>82550</xdr:rowOff>
    </xdr:from>
    <xdr:to>
      <xdr:col>6</xdr:col>
      <xdr:colOff>123825</xdr:colOff>
      <xdr:row>84</xdr:row>
      <xdr:rowOff>95250</xdr:rowOff>
    </xdr:to>
    <xdr:sp macro="" textlink="" fLocksText="0">
      <xdr:nvSpPr>
        <xdr:cNvPr id="11" name="TextBox 10" descr="2-Story entry lobby - Nov '23&#10;">
          <a:extLst>
            <a:ext uri="{FF2B5EF4-FFF2-40B4-BE49-F238E27FC236}">
              <a16:creationId xmlns:a16="http://schemas.microsoft.com/office/drawing/2014/main" id="{36541CF7-61F0-46F1-95D0-402D2D226166}"/>
            </a:ext>
          </a:extLst>
        </xdr:cNvPr>
        <xdr:cNvSpPr txBox="1"/>
      </xdr:nvSpPr>
      <xdr:spPr>
        <a:xfrm>
          <a:off x="1333500" y="15059025"/>
          <a:ext cx="2616200" cy="1905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2-Story</a:t>
          </a:r>
          <a:r>
            <a:rPr lang="en-US" sz="1100" b="1" baseline="0">
              <a:solidFill>
                <a:schemeClr val="bg1"/>
              </a:solidFill>
            </a:rPr>
            <a:t> entry lobby - Nov '23</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11</xdr:col>
      <xdr:colOff>376749</xdr:colOff>
      <xdr:row>68</xdr:row>
      <xdr:rowOff>70473</xdr:rowOff>
    </xdr:from>
    <xdr:to>
      <xdr:col>14</xdr:col>
      <xdr:colOff>460585</xdr:colOff>
      <xdr:row>82</xdr:row>
      <xdr:rowOff>169555</xdr:rowOff>
    </xdr:to>
    <xdr:pic>
      <xdr:nvPicPr>
        <xdr:cNvPr id="12" name="Picture 11" descr="CHW piping rough-in - Nov '23&#10;">
          <a:extLst>
            <a:ext uri="{FF2B5EF4-FFF2-40B4-BE49-F238E27FC236}">
              <a16:creationId xmlns:a16="http://schemas.microsoft.com/office/drawing/2014/main" id="{122DDE47-65FA-4793-8E40-45BBA49A83E7}"/>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xdr:blipFill>
      <xdr:spPr>
        <a:xfrm rot="5400000">
          <a:off x="6868351" y="12641571"/>
          <a:ext cx="2635907" cy="200471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11</xdr:col>
      <xdr:colOff>133350</xdr:colOff>
      <xdr:row>83</xdr:row>
      <xdr:rowOff>114299</xdr:rowOff>
    </xdr:from>
    <xdr:to>
      <xdr:col>15</xdr:col>
      <xdr:colOff>85725</xdr:colOff>
      <xdr:row>84</xdr:row>
      <xdr:rowOff>133349</xdr:rowOff>
    </xdr:to>
    <xdr:sp macro="" textlink="" fLocksText="0">
      <xdr:nvSpPr>
        <xdr:cNvPr id="13" name="TextBox 12" descr="CHW piping rough-in - Nov '23&#10;">
          <a:extLst>
            <a:ext uri="{FF2B5EF4-FFF2-40B4-BE49-F238E27FC236}">
              <a16:creationId xmlns:a16="http://schemas.microsoft.com/office/drawing/2014/main" id="{565CD0A0-C346-43B3-BB65-F090A786E684}"/>
            </a:ext>
          </a:extLst>
        </xdr:cNvPr>
        <xdr:cNvSpPr txBox="1"/>
      </xdr:nvSpPr>
      <xdr:spPr>
        <a:xfrm>
          <a:off x="6943725" y="15087599"/>
          <a:ext cx="2501900" cy="2000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CHW piping rough-in - Nov '23</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drawings/drawing4.xml><?xml version="1.0" encoding="utf-8"?>
<xdr:wsDr xmlns:xdr="http://schemas.openxmlformats.org/drawingml/2006/spreadsheetDrawing" xmlns:a="http://schemas.openxmlformats.org/drawingml/2006/main">
  <xdr:twoCellAnchor>
    <xdr:from>
      <xdr:col>0</xdr:col>
      <xdr:colOff>596900</xdr:colOff>
      <xdr:row>5</xdr:row>
      <xdr:rowOff>164290</xdr:rowOff>
    </xdr:from>
    <xdr:to>
      <xdr:col>7</xdr:col>
      <xdr:colOff>240434</xdr:colOff>
      <xdr:row>19</xdr:row>
      <xdr:rowOff>72563</xdr:rowOff>
    </xdr:to>
    <xdr:pic>
      <xdr:nvPicPr>
        <xdr:cNvPr id="2" name="Picture 1" descr="Wide-angle view of completed slab on grade&#10;">
          <a:extLst>
            <a:ext uri="{FF2B5EF4-FFF2-40B4-BE49-F238E27FC236}">
              <a16:creationId xmlns:a16="http://schemas.microsoft.com/office/drawing/2014/main" id="{A0FE55ED-29B5-452B-8A13-9B1BBC45B57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600075" y="1018365"/>
          <a:ext cx="4171084" cy="2441923"/>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3" name="TextBox 2" descr="Wide-angle view of completed slab on grade&#10;">
          <a:extLst>
            <a:ext uri="{FF2B5EF4-FFF2-40B4-BE49-F238E27FC236}">
              <a16:creationId xmlns:a16="http://schemas.microsoft.com/office/drawing/2014/main" id="{34B22CC1-5BF2-40C2-811A-6644D7FE5EBE}"/>
            </a:ext>
          </a:extLst>
        </xdr:cNvPr>
        <xdr:cNvSpPr txBox="1"/>
      </xdr:nvSpPr>
      <xdr:spPr>
        <a:xfrm>
          <a:off x="400050" y="3648075"/>
          <a:ext cx="4629149" cy="2254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Wide-angle view of completed slab on grade</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11</xdr:col>
      <xdr:colOff>401752</xdr:colOff>
      <xdr:row>5</xdr:row>
      <xdr:rowOff>67297</xdr:rowOff>
    </xdr:from>
    <xdr:to>
      <xdr:col>14</xdr:col>
      <xdr:colOff>435582</xdr:colOff>
      <xdr:row>19</xdr:row>
      <xdr:rowOff>169554</xdr:rowOff>
    </xdr:to>
    <xdr:pic>
      <xdr:nvPicPr>
        <xdr:cNvPr id="4" name="Picture 3" descr="Installation of a site Fire Hydrant&#10;">
          <a:extLst>
            <a:ext uri="{FF2B5EF4-FFF2-40B4-BE49-F238E27FC236}">
              <a16:creationId xmlns:a16="http://schemas.microsoft.com/office/drawing/2014/main" id="{462ADA6E-367D-4FD0-B89C-737851438E21}"/>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xdr:blipFill>
      <xdr:spPr>
        <a:xfrm rot="5400000">
          <a:off x="6985826" y="1252448"/>
          <a:ext cx="2639082" cy="197693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11</xdr:col>
      <xdr:colOff>387351</xdr:colOff>
      <xdr:row>20</xdr:row>
      <xdr:rowOff>44451</xdr:rowOff>
    </xdr:from>
    <xdr:to>
      <xdr:col>15</xdr:col>
      <xdr:colOff>114301</xdr:colOff>
      <xdr:row>21</xdr:row>
      <xdr:rowOff>133350</xdr:rowOff>
    </xdr:to>
    <xdr:sp macro="" textlink="" fLocksText="0">
      <xdr:nvSpPr>
        <xdr:cNvPr id="5" name="TextBox 4" descr="Installation of a site Fire Hydrant&#10;">
          <a:extLst>
            <a:ext uri="{FF2B5EF4-FFF2-40B4-BE49-F238E27FC236}">
              <a16:creationId xmlns:a16="http://schemas.microsoft.com/office/drawing/2014/main" id="{F7576482-8100-4509-9458-F1E69F2A0D0B}"/>
            </a:ext>
          </a:extLst>
        </xdr:cNvPr>
        <xdr:cNvSpPr txBox="1"/>
      </xdr:nvSpPr>
      <xdr:spPr>
        <a:xfrm>
          <a:off x="7305676" y="3619501"/>
          <a:ext cx="2314575" cy="26669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Installation of a site Fire Hydrant</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xdr:col>
      <xdr:colOff>280646</xdr:colOff>
      <xdr:row>26</xdr:row>
      <xdr:rowOff>67298</xdr:rowOff>
    </xdr:from>
    <xdr:to>
      <xdr:col>6</xdr:col>
      <xdr:colOff>556688</xdr:colOff>
      <xdr:row>40</xdr:row>
      <xdr:rowOff>169555</xdr:rowOff>
    </xdr:to>
    <xdr:pic>
      <xdr:nvPicPr>
        <xdr:cNvPr id="6" name="Picture 5" descr="New parking lot site, at grade and ready for final subgrade,&#10; curbs and asphalt&#10;">
          <a:extLst>
            <a:ext uri="{FF2B5EF4-FFF2-40B4-BE49-F238E27FC236}">
              <a16:creationId xmlns:a16="http://schemas.microsoft.com/office/drawing/2014/main" id="{ACCF3453-F46F-4D9C-9962-F8C6AC8F897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925171" y="4721848"/>
          <a:ext cx="3520892" cy="2639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596901</xdr:colOff>
      <xdr:row>40</xdr:row>
      <xdr:rowOff>152400</xdr:rowOff>
    </xdr:from>
    <xdr:to>
      <xdr:col>7</xdr:col>
      <xdr:colOff>209551</xdr:colOff>
      <xdr:row>43</xdr:row>
      <xdr:rowOff>76200</xdr:rowOff>
    </xdr:to>
    <xdr:sp macro="" textlink="" fLocksText="0">
      <xdr:nvSpPr>
        <xdr:cNvPr id="7" name="TextBox 6" descr="New parking lot site, at grade and ready for final subgrade,&#10; curbs and asphalt&#10;">
          <a:extLst>
            <a:ext uri="{FF2B5EF4-FFF2-40B4-BE49-F238E27FC236}">
              <a16:creationId xmlns:a16="http://schemas.microsoft.com/office/drawing/2014/main" id="{959C71C0-72BC-4E78-91A5-52A93F0E257E}"/>
            </a:ext>
          </a:extLst>
        </xdr:cNvPr>
        <xdr:cNvSpPr txBox="1"/>
      </xdr:nvSpPr>
      <xdr:spPr>
        <a:xfrm>
          <a:off x="600076" y="7343775"/>
          <a:ext cx="4143375" cy="4667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New parking lot site, at grade and ready for final subgrade,</a:t>
          </a:r>
        </a:p>
        <a:p>
          <a:pPr algn="ctr"/>
          <a:r>
            <a:rPr lang="en-US" sz="1100" b="1" baseline="0">
              <a:solidFill>
                <a:schemeClr val="bg1"/>
              </a:solidFill>
            </a:rPr>
            <a:t> curbs and asphalt</a:t>
          </a:r>
          <a:endParaRPr lang="en-US" sz="1100" b="1">
            <a:solidFill>
              <a:schemeClr val="bg1"/>
            </a:solidFill>
          </a:endParaRPr>
        </a:p>
      </xdr:txBody>
    </xdr:sp>
    <xdr:clientData fLocksWithSheet="0"/>
  </xdr:twoCellAnchor>
  <xdr:twoCellAnchor>
    <xdr:from>
      <xdr:col>11</xdr:col>
      <xdr:colOff>401752</xdr:colOff>
      <xdr:row>26</xdr:row>
      <xdr:rowOff>67297</xdr:rowOff>
    </xdr:from>
    <xdr:to>
      <xdr:col>14</xdr:col>
      <xdr:colOff>435582</xdr:colOff>
      <xdr:row>40</xdr:row>
      <xdr:rowOff>169554</xdr:rowOff>
    </xdr:to>
    <xdr:pic>
      <xdr:nvPicPr>
        <xdr:cNvPr id="8" name="Picture 7" descr="Gravity lab view from grade-this will be a 2-story space for experimentation&#10;">
          <a:extLst>
            <a:ext uri="{FF2B5EF4-FFF2-40B4-BE49-F238E27FC236}">
              <a16:creationId xmlns:a16="http://schemas.microsoft.com/office/drawing/2014/main" id="{2546ECA3-5205-4BC4-BEC3-4EDFF4AA89F6}"/>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xdr:blipFill>
      <xdr:spPr>
        <a:xfrm rot="5400000">
          <a:off x="6985826" y="5052923"/>
          <a:ext cx="2639082" cy="197693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11</xdr:col>
      <xdr:colOff>47626</xdr:colOff>
      <xdr:row>40</xdr:row>
      <xdr:rowOff>28576</xdr:rowOff>
    </xdr:from>
    <xdr:to>
      <xdr:col>15</xdr:col>
      <xdr:colOff>114301</xdr:colOff>
      <xdr:row>42</xdr:row>
      <xdr:rowOff>177800</xdr:rowOff>
    </xdr:to>
    <xdr:sp macro="" textlink="" fLocksText="0">
      <xdr:nvSpPr>
        <xdr:cNvPr id="9" name="TextBox 8" descr="Gravity lab view from grade-this will be a 2-story space for experimentation&#10;">
          <a:extLst>
            <a:ext uri="{FF2B5EF4-FFF2-40B4-BE49-F238E27FC236}">
              <a16:creationId xmlns:a16="http://schemas.microsoft.com/office/drawing/2014/main" id="{0987E37E-9F75-4D9B-9B12-01D677C59B14}"/>
            </a:ext>
          </a:extLst>
        </xdr:cNvPr>
        <xdr:cNvSpPr txBox="1"/>
      </xdr:nvSpPr>
      <xdr:spPr>
        <a:xfrm>
          <a:off x="6959601" y="7216776"/>
          <a:ext cx="2660650" cy="517524"/>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Gravity lab view from grade-this will be a 2-story space for experimentation</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jor%20Project%20Status%20Reports/2023%20MPSR/June%202023/Ready%20to%20Post%20Online/Excel%20Files/40000293-pierce-py-stem-jun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ickStartGuide"/>
      <sheetName val="Major Project Report"/>
      <sheetName val="Photo Gallery"/>
      <sheetName val="Lists"/>
    </sheetNames>
    <sheetDataSet>
      <sheetData sheetId="0"/>
      <sheetData sheetId="1">
        <row r="3">
          <cell r="B3" t="str">
            <v>WASHINGTON STATE MAJOR PROJECT STATUS REPORT</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KCuriale@pierce.ctc.edu"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35"/>
  <sheetViews>
    <sheetView showGridLines="0" tabSelected="1" zoomScaleNormal="100" workbookViewId="0">
      <selection activeCell="C123" sqref="C122:C123"/>
    </sheetView>
  </sheetViews>
  <sheetFormatPr defaultColWidth="9.1796875" defaultRowHeight="14.5" x14ac:dyDescent="0.35"/>
  <cols>
    <col min="1" max="1" width="1.54296875" customWidth="1"/>
    <col min="2" max="2" width="35.453125" customWidth="1"/>
    <col min="3" max="9" width="14.54296875" customWidth="1"/>
    <col min="10" max="10" width="1.54296875" customWidth="1"/>
  </cols>
  <sheetData>
    <row r="1" spans="1:10" ht="21.5" thickTop="1" x14ac:dyDescent="0.5">
      <c r="A1" s="51"/>
      <c r="B1" s="125" t="s">
        <v>0</v>
      </c>
      <c r="C1" s="125"/>
      <c r="D1" s="125"/>
      <c r="E1" s="125"/>
      <c r="F1" s="125"/>
      <c r="G1" s="125"/>
      <c r="H1" s="125"/>
      <c r="I1" s="125"/>
      <c r="J1" s="52"/>
    </row>
    <row r="2" spans="1:10" x14ac:dyDescent="0.35">
      <c r="A2" s="53"/>
      <c r="B2" s="97"/>
      <c r="C2" s="97"/>
      <c r="D2" s="97"/>
      <c r="E2" s="97" t="s">
        <v>1</v>
      </c>
      <c r="F2" s="97"/>
      <c r="G2" s="97"/>
      <c r="H2" s="97"/>
      <c r="I2" s="97"/>
      <c r="J2" s="54"/>
    </row>
    <row r="3" spans="1:10" ht="21" x14ac:dyDescent="0.5">
      <c r="A3" s="53"/>
      <c r="B3" s="126" t="s">
        <v>100</v>
      </c>
      <c r="C3" s="126"/>
      <c r="D3" s="126"/>
      <c r="E3" s="126"/>
      <c r="F3" s="126"/>
      <c r="G3" s="126"/>
      <c r="H3" s="126"/>
      <c r="I3" s="126"/>
      <c r="J3" s="98"/>
    </row>
    <row r="4" spans="1:10" ht="21" customHeight="1" x14ac:dyDescent="0.5">
      <c r="A4" s="55"/>
      <c r="B4" s="124" t="s">
        <v>185</v>
      </c>
      <c r="C4" s="124"/>
      <c r="D4" s="124"/>
      <c r="E4" s="124"/>
      <c r="F4" s="124"/>
      <c r="G4" s="124"/>
      <c r="H4" s="124"/>
      <c r="I4" s="124"/>
      <c r="J4" s="99"/>
    </row>
    <row r="5" spans="1:10" s="1" customFormat="1" x14ac:dyDescent="0.35">
      <c r="A5" s="56"/>
      <c r="B5" t="s">
        <v>4</v>
      </c>
      <c r="C5" s="173">
        <v>699</v>
      </c>
      <c r="D5" s="173"/>
      <c r="E5" s="173"/>
      <c r="F5" s="173"/>
      <c r="G5" s="173"/>
      <c r="H5" s="173"/>
      <c r="J5" s="57"/>
    </row>
    <row r="6" spans="1:10" s="1" customFormat="1" x14ac:dyDescent="0.35">
      <c r="A6" s="56"/>
      <c r="B6" t="s">
        <v>5</v>
      </c>
      <c r="C6" s="175" t="s">
        <v>186</v>
      </c>
      <c r="D6" s="176"/>
      <c r="E6" s="176"/>
      <c r="F6" s="176"/>
      <c r="G6" s="176"/>
      <c r="H6" s="177"/>
      <c r="J6" s="57"/>
    </row>
    <row r="7" spans="1:10" s="1" customFormat="1" ht="15" thickBot="1" x14ac:dyDescent="0.4">
      <c r="A7" s="58"/>
      <c r="B7" s="59" t="s">
        <v>6</v>
      </c>
      <c r="C7" s="174">
        <v>40000293</v>
      </c>
      <c r="D7" s="174"/>
      <c r="E7" s="174"/>
      <c r="F7" s="174"/>
      <c r="G7" s="174"/>
      <c r="H7" s="174"/>
      <c r="I7" s="60"/>
      <c r="J7" s="61"/>
    </row>
    <row r="8" spans="1:10" s="1" customFormat="1" ht="10" customHeight="1" thickTop="1" x14ac:dyDescent="0.35">
      <c r="A8" s="56"/>
      <c r="B8"/>
      <c r="C8"/>
      <c r="D8" s="114"/>
      <c r="J8" s="57"/>
    </row>
    <row r="9" spans="1:10" s="1" customFormat="1" x14ac:dyDescent="0.35">
      <c r="A9" s="56"/>
      <c r="B9" s="127" t="s">
        <v>7</v>
      </c>
      <c r="C9" s="128"/>
      <c r="D9" s="128"/>
      <c r="E9" s="128"/>
      <c r="F9" s="128"/>
      <c r="G9" s="128"/>
      <c r="H9" s="128"/>
      <c r="I9" s="129"/>
      <c r="J9" s="57"/>
    </row>
    <row r="10" spans="1:10" s="1" customFormat="1" x14ac:dyDescent="0.35">
      <c r="A10" s="56"/>
      <c r="B10" s="15" t="s">
        <v>8</v>
      </c>
      <c r="C10" s="173" t="s">
        <v>187</v>
      </c>
      <c r="D10" s="173"/>
      <c r="E10" s="173"/>
      <c r="F10" s="173"/>
      <c r="G10" s="173"/>
      <c r="H10" s="173"/>
      <c r="I10" s="62"/>
      <c r="J10" s="57"/>
    </row>
    <row r="11" spans="1:10" s="1" customFormat="1" x14ac:dyDescent="0.35">
      <c r="A11" s="56"/>
      <c r="B11" s="15" t="s">
        <v>9</v>
      </c>
      <c r="C11" s="192" t="s">
        <v>188</v>
      </c>
      <c r="D11" s="192"/>
      <c r="E11" s="192"/>
      <c r="F11" s="192"/>
      <c r="G11" s="192"/>
      <c r="H11" s="192"/>
      <c r="I11" s="62"/>
      <c r="J11" s="57"/>
    </row>
    <row r="12" spans="1:10" s="1" customFormat="1" x14ac:dyDescent="0.35">
      <c r="A12" s="56"/>
      <c r="B12" s="18" t="s">
        <v>10</v>
      </c>
      <c r="C12" s="193" t="s">
        <v>189</v>
      </c>
      <c r="D12" s="193"/>
      <c r="E12" s="193"/>
      <c r="F12" s="193"/>
      <c r="G12" s="193"/>
      <c r="H12" s="193"/>
      <c r="I12" s="63"/>
      <c r="J12" s="57"/>
    </row>
    <row r="13" spans="1:10" ht="10" customHeight="1" thickBot="1" x14ac:dyDescent="0.4">
      <c r="A13" s="53"/>
      <c r="D13" s="64"/>
      <c r="J13" s="54"/>
    </row>
    <row r="14" spans="1:10" s="65" customFormat="1" ht="27" customHeight="1" thickTop="1" thickBot="1" x14ac:dyDescent="0.4">
      <c r="A14" s="130" t="s">
        <v>11</v>
      </c>
      <c r="B14" s="131"/>
      <c r="C14" s="131"/>
      <c r="D14" s="131"/>
      <c r="E14" s="131"/>
      <c r="F14" s="131"/>
      <c r="G14" s="131"/>
      <c r="H14" s="131"/>
      <c r="I14" s="131"/>
      <c r="J14" s="132"/>
    </row>
    <row r="15" spans="1:10" ht="10" customHeight="1" thickTop="1" x14ac:dyDescent="0.35">
      <c r="A15" s="53"/>
      <c r="D15" s="64"/>
      <c r="J15" s="54"/>
    </row>
    <row r="16" spans="1:10" ht="85.5" customHeight="1" x14ac:dyDescent="0.35">
      <c r="A16" s="53"/>
      <c r="B16" s="204" t="s">
        <v>199</v>
      </c>
      <c r="C16" s="201" t="s">
        <v>190</v>
      </c>
      <c r="D16" s="202"/>
      <c r="E16" s="202"/>
      <c r="F16" s="202"/>
      <c r="G16" s="202"/>
      <c r="H16" s="202"/>
      <c r="I16" s="203"/>
      <c r="J16" s="54"/>
    </row>
    <row r="17" spans="1:10" ht="5.5" customHeight="1" x14ac:dyDescent="0.35">
      <c r="A17" s="53"/>
      <c r="B17" s="146"/>
      <c r="C17" s="195"/>
      <c r="D17" s="196"/>
      <c r="E17" s="196"/>
      <c r="F17" s="196"/>
      <c r="G17" s="196"/>
      <c r="H17" s="196"/>
      <c r="I17" s="197"/>
      <c r="J17" s="54"/>
    </row>
    <row r="18" spans="1:10" ht="5.5" customHeight="1" x14ac:dyDescent="0.35">
      <c r="A18" s="53"/>
      <c r="B18" s="146"/>
      <c r="C18" s="195"/>
      <c r="D18" s="196"/>
      <c r="E18" s="196"/>
      <c r="F18" s="196"/>
      <c r="G18" s="196"/>
      <c r="H18" s="196"/>
      <c r="I18" s="197"/>
      <c r="J18" s="54"/>
    </row>
    <row r="19" spans="1:10" ht="5.5" customHeight="1" x14ac:dyDescent="0.35">
      <c r="A19" s="53"/>
      <c r="B19" s="146"/>
      <c r="C19" s="198"/>
      <c r="D19" s="199"/>
      <c r="E19" s="199"/>
      <c r="F19" s="199"/>
      <c r="G19" s="199"/>
      <c r="H19" s="199"/>
      <c r="I19" s="200"/>
      <c r="J19" s="54"/>
    </row>
    <row r="20" spans="1:10" ht="10" customHeight="1" x14ac:dyDescent="0.35">
      <c r="A20" s="53"/>
      <c r="B20" s="66"/>
      <c r="C20" s="67"/>
      <c r="D20" s="67"/>
      <c r="E20" s="67"/>
      <c r="F20" s="67"/>
      <c r="G20" s="67"/>
      <c r="H20" s="67"/>
      <c r="I20" s="87"/>
      <c r="J20" s="54"/>
    </row>
    <row r="21" spans="1:10" ht="107.5" customHeight="1" x14ac:dyDescent="0.35">
      <c r="A21" s="53"/>
      <c r="B21" s="205" t="s">
        <v>200</v>
      </c>
      <c r="C21" s="201" t="s">
        <v>198</v>
      </c>
      <c r="D21" s="202"/>
      <c r="E21" s="202"/>
      <c r="F21" s="202"/>
      <c r="G21" s="202"/>
      <c r="H21" s="202"/>
      <c r="I21" s="203"/>
      <c r="J21" s="54"/>
    </row>
    <row r="22" spans="1:10" ht="5.5" customHeight="1" x14ac:dyDescent="0.35">
      <c r="A22" s="53"/>
      <c r="B22" s="144"/>
      <c r="C22" s="195"/>
      <c r="D22" s="196"/>
      <c r="E22" s="196"/>
      <c r="F22" s="196"/>
      <c r="G22" s="196"/>
      <c r="H22" s="196"/>
      <c r="I22" s="197"/>
      <c r="J22" s="54"/>
    </row>
    <row r="23" spans="1:10" ht="5.5" customHeight="1" x14ac:dyDescent="0.35">
      <c r="A23" s="53"/>
      <c r="B23" s="144"/>
      <c r="C23" s="195"/>
      <c r="D23" s="196"/>
      <c r="E23" s="196"/>
      <c r="F23" s="196"/>
      <c r="G23" s="196"/>
      <c r="H23" s="196"/>
      <c r="I23" s="197"/>
      <c r="J23" s="54"/>
    </row>
    <row r="24" spans="1:10" ht="5.5" customHeight="1" x14ac:dyDescent="0.35">
      <c r="A24" s="53"/>
      <c r="B24" s="144"/>
      <c r="C24" s="195"/>
      <c r="D24" s="196"/>
      <c r="E24" s="196"/>
      <c r="F24" s="196"/>
      <c r="G24" s="196"/>
      <c r="H24" s="196"/>
      <c r="I24" s="197"/>
      <c r="J24" s="54"/>
    </row>
    <row r="25" spans="1:10" ht="5.5" customHeight="1" x14ac:dyDescent="0.35">
      <c r="A25" s="53"/>
      <c r="B25" s="144"/>
      <c r="C25" s="195"/>
      <c r="D25" s="196"/>
      <c r="E25" s="196"/>
      <c r="F25" s="196"/>
      <c r="G25" s="196"/>
      <c r="H25" s="196"/>
      <c r="I25" s="197"/>
      <c r="J25" s="54"/>
    </row>
    <row r="26" spans="1:10" ht="5.5" customHeight="1" x14ac:dyDescent="0.35">
      <c r="A26" s="53"/>
      <c r="B26" s="144"/>
      <c r="C26" s="195"/>
      <c r="D26" s="196"/>
      <c r="E26" s="196"/>
      <c r="F26" s="196"/>
      <c r="G26" s="196"/>
      <c r="H26" s="196"/>
      <c r="I26" s="197"/>
      <c r="J26" s="54"/>
    </row>
    <row r="27" spans="1:10" ht="5.25" customHeight="1" x14ac:dyDescent="0.35">
      <c r="A27" s="53"/>
      <c r="B27" s="145"/>
      <c r="C27" s="198"/>
      <c r="D27" s="199"/>
      <c r="E27" s="199"/>
      <c r="F27" s="199"/>
      <c r="G27" s="199"/>
      <c r="H27" s="199"/>
      <c r="I27" s="200"/>
      <c r="J27" s="54"/>
    </row>
    <row r="28" spans="1:10" ht="10" customHeight="1" x14ac:dyDescent="0.35">
      <c r="A28" s="53"/>
      <c r="D28" s="64"/>
      <c r="J28" s="54"/>
    </row>
    <row r="29" spans="1:10" s="1" customFormat="1" x14ac:dyDescent="0.35">
      <c r="A29" s="56"/>
      <c r="B29" s="127" t="s">
        <v>12</v>
      </c>
      <c r="C29" s="128"/>
      <c r="D29" s="128"/>
      <c r="E29" s="128"/>
      <c r="F29" s="128"/>
      <c r="G29" s="128"/>
      <c r="H29" s="128"/>
      <c r="I29" s="129"/>
      <c r="J29" s="57"/>
    </row>
    <row r="30" spans="1:10" ht="15" customHeight="1" x14ac:dyDescent="0.35">
      <c r="A30" s="53"/>
      <c r="B30" s="68"/>
      <c r="C30" s="133" t="s">
        <v>13</v>
      </c>
      <c r="D30" s="134"/>
      <c r="E30" s="134"/>
      <c r="F30" s="134"/>
      <c r="G30" s="135"/>
      <c r="H30" s="135"/>
      <c r="I30" s="147"/>
      <c r="J30" s="54"/>
    </row>
    <row r="31" spans="1:10" ht="15" customHeight="1" thickBot="1" x14ac:dyDescent="0.4">
      <c r="A31" s="53"/>
      <c r="B31" s="68"/>
      <c r="C31" s="133" t="s">
        <v>14</v>
      </c>
      <c r="D31" s="136"/>
      <c r="E31" s="133" t="s">
        <v>15</v>
      </c>
      <c r="F31" s="134"/>
      <c r="G31" s="134"/>
      <c r="H31" s="13"/>
      <c r="I31" s="148"/>
      <c r="J31" s="54"/>
    </row>
    <row r="32" spans="1:10" s="1" customFormat="1" ht="29" x14ac:dyDescent="0.35">
      <c r="A32" s="56"/>
      <c r="B32" s="10" t="s">
        <v>18</v>
      </c>
      <c r="C32" s="69" t="s">
        <v>19</v>
      </c>
      <c r="D32" s="4" t="s">
        <v>20</v>
      </c>
      <c r="E32" s="4" t="s">
        <v>21</v>
      </c>
      <c r="F32" s="4" t="s">
        <v>22</v>
      </c>
      <c r="G32" s="5" t="s">
        <v>23</v>
      </c>
      <c r="H32" s="119" t="s">
        <v>16</v>
      </c>
      <c r="I32" s="120" t="s">
        <v>17</v>
      </c>
      <c r="J32" s="57"/>
    </row>
    <row r="33" spans="1:10" x14ac:dyDescent="0.35">
      <c r="A33" s="53"/>
      <c r="B33" s="6" t="s">
        <v>24</v>
      </c>
      <c r="C33" s="45">
        <f>SUM(C34:C37)</f>
        <v>0</v>
      </c>
      <c r="D33" s="45">
        <f>SUM(D34:D37)</f>
        <v>0</v>
      </c>
      <c r="E33" s="45">
        <f>SUM(E34:E37)</f>
        <v>0</v>
      </c>
      <c r="F33" s="45">
        <f>SUM(F34:F37)</f>
        <v>0</v>
      </c>
      <c r="G33" s="46">
        <f>SUM(G34:G37)</f>
        <v>0</v>
      </c>
      <c r="H33" s="47">
        <f>SUM(C33:G33)</f>
        <v>0</v>
      </c>
      <c r="I33" s="7"/>
      <c r="J33" s="54"/>
    </row>
    <row r="34" spans="1:10" x14ac:dyDescent="0.35">
      <c r="A34" s="53"/>
      <c r="B34" s="8" t="s">
        <v>195</v>
      </c>
      <c r="C34" s="100"/>
      <c r="D34" s="101"/>
      <c r="E34" s="101"/>
      <c r="F34" s="101"/>
      <c r="G34" s="102"/>
      <c r="H34" s="9">
        <f>SUM(C34:G34)</f>
        <v>0</v>
      </c>
      <c r="I34" s="103"/>
      <c r="J34" s="54"/>
    </row>
    <row r="35" spans="1:10" x14ac:dyDescent="0.35">
      <c r="A35" s="53"/>
      <c r="B35" s="96" t="s">
        <v>25</v>
      </c>
      <c r="C35" s="100"/>
      <c r="D35" s="101"/>
      <c r="E35" s="101"/>
      <c r="F35" s="101"/>
      <c r="G35" s="102"/>
      <c r="H35" s="9">
        <f t="shared" ref="H35:H37" si="0">SUM(C35:G35)</f>
        <v>0</v>
      </c>
      <c r="I35" s="103"/>
      <c r="J35" s="54"/>
    </row>
    <row r="36" spans="1:10" x14ac:dyDescent="0.35">
      <c r="A36" s="53"/>
      <c r="B36" s="96" t="s">
        <v>26</v>
      </c>
      <c r="C36" s="100"/>
      <c r="D36" s="101"/>
      <c r="E36" s="101"/>
      <c r="F36" s="101"/>
      <c r="G36" s="102"/>
      <c r="H36" s="9">
        <f t="shared" si="0"/>
        <v>0</v>
      </c>
      <c r="I36" s="103"/>
      <c r="J36" s="54"/>
    </row>
    <row r="37" spans="1:10" x14ac:dyDescent="0.35">
      <c r="A37" s="53"/>
      <c r="B37" s="95" t="s">
        <v>27</v>
      </c>
      <c r="C37" s="100"/>
      <c r="D37" s="101"/>
      <c r="E37" s="101"/>
      <c r="F37" s="101"/>
      <c r="G37" s="102"/>
      <c r="H37" s="9">
        <f t="shared" si="0"/>
        <v>0</v>
      </c>
      <c r="I37" s="103"/>
      <c r="J37" s="54"/>
    </row>
    <row r="38" spans="1:10" x14ac:dyDescent="0.35">
      <c r="A38" s="53"/>
      <c r="B38" s="6" t="s">
        <v>28</v>
      </c>
      <c r="C38" s="45">
        <f>SUM(C39:C42)</f>
        <v>3368994.14</v>
      </c>
      <c r="D38" s="45">
        <f>SUM(D39:D42)</f>
        <v>0</v>
      </c>
      <c r="E38" s="45">
        <f>SUM(E39:E42)</f>
        <v>0</v>
      </c>
      <c r="F38" s="45">
        <f>SUM(F39:F42)</f>
        <v>0</v>
      </c>
      <c r="G38" s="46">
        <f>SUM(G39:G42)</f>
        <v>0</v>
      </c>
      <c r="H38" s="47">
        <f>SUM(C38:G38)</f>
        <v>3368994.14</v>
      </c>
      <c r="I38" s="7"/>
      <c r="J38" s="54"/>
    </row>
    <row r="39" spans="1:10" x14ac:dyDescent="0.35">
      <c r="A39" s="53"/>
      <c r="B39" s="8" t="s">
        <v>195</v>
      </c>
      <c r="C39" s="100">
        <v>3368994.14</v>
      </c>
      <c r="D39" s="101"/>
      <c r="E39" s="101"/>
      <c r="F39" s="101"/>
      <c r="G39" s="102"/>
      <c r="H39" s="9">
        <f>SUM(C39:G39)</f>
        <v>3368994.14</v>
      </c>
      <c r="I39" s="156" t="s">
        <v>191</v>
      </c>
      <c r="J39" s="54"/>
    </row>
    <row r="40" spans="1:10" x14ac:dyDescent="0.35">
      <c r="A40" s="53"/>
      <c r="B40" s="96" t="s">
        <v>25</v>
      </c>
      <c r="C40" s="100"/>
      <c r="D40" s="101"/>
      <c r="E40" s="101"/>
      <c r="F40" s="101"/>
      <c r="G40" s="102"/>
      <c r="H40" s="9">
        <f>SUM(C40:G40)</f>
        <v>0</v>
      </c>
      <c r="I40" s="156"/>
      <c r="J40" s="54"/>
    </row>
    <row r="41" spans="1:10" x14ac:dyDescent="0.35">
      <c r="A41" s="53"/>
      <c r="B41" s="96" t="s">
        <v>26</v>
      </c>
      <c r="C41" s="100"/>
      <c r="D41" s="101"/>
      <c r="E41" s="101"/>
      <c r="F41" s="101"/>
      <c r="G41" s="102"/>
      <c r="H41" s="9">
        <f t="shared" ref="H41:H42" si="1">SUM(C41:G41)</f>
        <v>0</v>
      </c>
      <c r="I41" s="156"/>
      <c r="J41" s="54"/>
    </row>
    <row r="42" spans="1:10" x14ac:dyDescent="0.35">
      <c r="A42" s="53"/>
      <c r="B42" s="95" t="s">
        <v>27</v>
      </c>
      <c r="C42" s="100"/>
      <c r="D42" s="101"/>
      <c r="E42" s="101"/>
      <c r="F42" s="101"/>
      <c r="G42" s="102"/>
      <c r="H42" s="9">
        <f t="shared" si="1"/>
        <v>0</v>
      </c>
      <c r="I42" s="156"/>
      <c r="J42" s="54"/>
    </row>
    <row r="43" spans="1:10" x14ac:dyDescent="0.35">
      <c r="A43" s="53"/>
      <c r="B43" s="6" t="s">
        <v>29</v>
      </c>
      <c r="C43" s="45">
        <f>SUM(C44:C47)</f>
        <v>46494836</v>
      </c>
      <c r="D43" s="45">
        <f>SUM(D44:D47)</f>
        <v>374216.73</v>
      </c>
      <c r="E43" s="45">
        <f>SUM(E44:E47)</f>
        <v>1355952.86</v>
      </c>
      <c r="F43" s="45">
        <f>SUM(F44:F47)</f>
        <v>0</v>
      </c>
      <c r="G43" s="46">
        <f>SUM(G44:G47)</f>
        <v>0</v>
      </c>
      <c r="H43" s="47">
        <f>SUM(C43:G43)</f>
        <v>48225005.589999996</v>
      </c>
      <c r="I43" s="7"/>
      <c r="J43" s="54"/>
    </row>
    <row r="44" spans="1:10" x14ac:dyDescent="0.35">
      <c r="A44" s="53"/>
      <c r="B44" s="8" t="s">
        <v>195</v>
      </c>
      <c r="C44" s="100">
        <v>37484679</v>
      </c>
      <c r="D44" s="101">
        <v>91108.3</v>
      </c>
      <c r="E44" s="101">
        <v>1024218.29</v>
      </c>
      <c r="F44" s="101"/>
      <c r="G44" s="102"/>
      <c r="H44" s="9">
        <f>SUM(C44:G44)</f>
        <v>38600005.589999996</v>
      </c>
      <c r="I44" s="156" t="s">
        <v>192</v>
      </c>
      <c r="J44" s="54"/>
    </row>
    <row r="45" spans="1:10" x14ac:dyDescent="0.35">
      <c r="A45" s="53"/>
      <c r="B45" s="96" t="s">
        <v>25</v>
      </c>
      <c r="C45" s="100"/>
      <c r="D45" s="101"/>
      <c r="E45" s="101"/>
      <c r="F45" s="101"/>
      <c r="G45" s="102"/>
      <c r="H45" s="9">
        <f>SUM(C45:G45)</f>
        <v>0</v>
      </c>
      <c r="I45" s="156"/>
      <c r="J45" s="54"/>
    </row>
    <row r="46" spans="1:10" x14ac:dyDescent="0.35">
      <c r="A46" s="53"/>
      <c r="B46" s="96" t="s">
        <v>197</v>
      </c>
      <c r="C46" s="100">
        <v>9010157</v>
      </c>
      <c r="D46" s="101">
        <v>283108.43</v>
      </c>
      <c r="E46" s="101">
        <v>331734.57</v>
      </c>
      <c r="F46" s="101"/>
      <c r="G46" s="102"/>
      <c r="H46" s="9">
        <f t="shared" ref="H46:H47" si="2">SUM(C46:G46)</f>
        <v>9625000</v>
      </c>
      <c r="I46" s="156" t="s">
        <v>193</v>
      </c>
      <c r="J46" s="54"/>
    </row>
    <row r="47" spans="1:10" x14ac:dyDescent="0.35">
      <c r="A47" s="53"/>
      <c r="B47" s="95" t="s">
        <v>27</v>
      </c>
      <c r="C47" s="100"/>
      <c r="D47" s="101"/>
      <c r="E47" s="101"/>
      <c r="F47" s="101"/>
      <c r="G47" s="102"/>
      <c r="H47" s="9">
        <f t="shared" si="2"/>
        <v>0</v>
      </c>
      <c r="I47" s="103"/>
      <c r="J47" s="54"/>
    </row>
    <row r="48" spans="1:10" s="1" customFormat="1" ht="15" thickBot="1" x14ac:dyDescent="0.4">
      <c r="A48" s="56"/>
      <c r="B48" s="10" t="s">
        <v>30</v>
      </c>
      <c r="C48" s="48">
        <f>C33+C38+C43</f>
        <v>49863830.140000001</v>
      </c>
      <c r="D48" s="48">
        <f>D33+D38+D43</f>
        <v>374216.73</v>
      </c>
      <c r="E48" s="48">
        <f>E33+E38+E43</f>
        <v>1355952.86</v>
      </c>
      <c r="F48" s="48">
        <f>F33+F38+F43</f>
        <v>0</v>
      </c>
      <c r="G48" s="49">
        <f>G33+G38+G43</f>
        <v>0</v>
      </c>
      <c r="H48" s="50">
        <f>SUM(C48:G48)</f>
        <v>51593999.729999997</v>
      </c>
      <c r="I48" s="7"/>
      <c r="J48" s="57"/>
    </row>
    <row r="49" spans="1:10" s="1" customFormat="1" ht="10" customHeight="1" x14ac:dyDescent="0.35">
      <c r="A49" s="56"/>
      <c r="C49" s="70"/>
      <c r="D49" s="70"/>
      <c r="J49" s="57"/>
    </row>
    <row r="50" spans="1:10" s="1" customFormat="1" x14ac:dyDescent="0.35">
      <c r="A50" s="56"/>
      <c r="B50" s="137" t="s">
        <v>31</v>
      </c>
      <c r="C50" s="138"/>
      <c r="D50" s="138"/>
      <c r="E50" s="138"/>
      <c r="F50" s="138"/>
      <c r="G50" s="138"/>
      <c r="H50" s="138"/>
      <c r="I50" s="139"/>
      <c r="J50" s="57"/>
    </row>
    <row r="51" spans="1:10" x14ac:dyDescent="0.35">
      <c r="A51" s="53"/>
      <c r="B51" s="71" t="s">
        <v>32</v>
      </c>
      <c r="C51" s="170" t="s">
        <v>167</v>
      </c>
      <c r="D51" s="170"/>
      <c r="E51" s="169" t="s">
        <v>33</v>
      </c>
      <c r="F51" s="169"/>
      <c r="G51" s="167" t="s">
        <v>93</v>
      </c>
      <c r="H51" s="167"/>
      <c r="I51" s="16"/>
      <c r="J51" s="54"/>
    </row>
    <row r="52" spans="1:10" x14ac:dyDescent="0.35">
      <c r="A52" s="53"/>
      <c r="B52" s="15" t="s">
        <v>196</v>
      </c>
      <c r="C52" s="171">
        <v>0</v>
      </c>
      <c r="D52" s="172"/>
      <c r="E52" t="s">
        <v>34</v>
      </c>
      <c r="G52" s="168" t="s">
        <v>92</v>
      </c>
      <c r="H52" s="168"/>
      <c r="I52" s="16"/>
      <c r="J52" s="54"/>
    </row>
    <row r="53" spans="1:10" x14ac:dyDescent="0.35">
      <c r="A53" s="53"/>
      <c r="B53" s="18" t="s">
        <v>35</v>
      </c>
      <c r="C53" s="168" t="s">
        <v>104</v>
      </c>
      <c r="D53" s="168"/>
      <c r="E53" s="19" t="s">
        <v>36</v>
      </c>
      <c r="F53" s="19"/>
      <c r="G53" s="168" t="s">
        <v>92</v>
      </c>
      <c r="H53" s="168"/>
      <c r="I53" s="20"/>
      <c r="J53" s="54"/>
    </row>
    <row r="54" spans="1:10" ht="10" customHeight="1" x14ac:dyDescent="0.35">
      <c r="A54" s="53"/>
      <c r="J54" s="54"/>
    </row>
    <row r="55" spans="1:10" x14ac:dyDescent="0.35">
      <c r="A55" s="53"/>
      <c r="B55" s="137" t="s">
        <v>37</v>
      </c>
      <c r="C55" s="138"/>
      <c r="D55" s="138"/>
      <c r="E55" s="138"/>
      <c r="F55" s="138"/>
      <c r="G55" s="138"/>
      <c r="H55" s="138"/>
      <c r="I55" s="139"/>
      <c r="J55" s="54"/>
    </row>
    <row r="56" spans="1:10" ht="75" customHeight="1" x14ac:dyDescent="0.35">
      <c r="A56" s="53"/>
      <c r="B56" s="143" t="s">
        <v>38</v>
      </c>
      <c r="C56" s="143"/>
      <c r="D56" s="143"/>
      <c r="E56" s="69" t="s">
        <v>39</v>
      </c>
      <c r="F56" s="69" t="s">
        <v>40</v>
      </c>
      <c r="G56" s="69" t="str">
        <f>IF(FCOR=TRUE, "Actuals at Final Completion", "Actuals to Date")</f>
        <v>Actuals at Final Completion</v>
      </c>
      <c r="H56" s="88" t="s">
        <v>41</v>
      </c>
      <c r="I56" s="11" t="s">
        <v>17</v>
      </c>
      <c r="J56" s="54"/>
    </row>
    <row r="57" spans="1:10" x14ac:dyDescent="0.35">
      <c r="A57" s="53"/>
      <c r="B57" s="12" t="s">
        <v>42</v>
      </c>
      <c r="C57" s="13"/>
      <c r="D57" s="14"/>
      <c r="E57" s="157">
        <v>54400</v>
      </c>
      <c r="F57" s="157">
        <v>66500</v>
      </c>
      <c r="G57" s="105">
        <v>54000</v>
      </c>
      <c r="H57" s="89">
        <f>IF($H$56=Lists!$D$8, IFERROR(F57-E57, ""), IF($H$56=Lists!$D$9, IFERROR(G57-E57, ""), IFERROR(G57-F57, "")))</f>
        <v>-12500</v>
      </c>
      <c r="I57" s="113"/>
      <c r="J57" s="54"/>
    </row>
    <row r="58" spans="1:10" x14ac:dyDescent="0.35">
      <c r="A58" s="53"/>
      <c r="B58" s="15" t="s">
        <v>43</v>
      </c>
      <c r="D58" s="16"/>
      <c r="E58" s="157">
        <v>40825</v>
      </c>
      <c r="F58" s="157">
        <v>45220</v>
      </c>
      <c r="G58" s="105">
        <v>40000</v>
      </c>
      <c r="H58" s="89">
        <f>IF($H$56=Lists!$D$8, IFERROR(F58-E58, ""), IF($H$56=Lists!$D$9, IFERROR(G58-E58, ""), IFERROR(G58-F58, "")))</f>
        <v>-5220</v>
      </c>
      <c r="I58" s="113"/>
      <c r="J58" s="54"/>
    </row>
    <row r="59" spans="1:10" x14ac:dyDescent="0.35">
      <c r="A59" s="53"/>
      <c r="B59" s="15" t="s">
        <v>44</v>
      </c>
      <c r="D59" s="16"/>
      <c r="E59" s="17">
        <f>IFERROR(E58/E57, "")</f>
        <v>0.75045955882352944</v>
      </c>
      <c r="F59" s="17">
        <f t="shared" ref="F59:G59" si="3">IFERROR(F58/F57, "")</f>
        <v>0.68</v>
      </c>
      <c r="G59" s="17">
        <f t="shared" si="3"/>
        <v>0.7407407407407407</v>
      </c>
      <c r="H59" s="90">
        <f t="shared" ref="H59" si="4">IFERROR(G59-F59, "")</f>
        <v>6.0740740740740651E-2</v>
      </c>
      <c r="I59" s="72"/>
      <c r="J59" s="54"/>
    </row>
    <row r="60" spans="1:10" x14ac:dyDescent="0.35">
      <c r="A60" s="53"/>
      <c r="B60" s="15" t="s">
        <v>45</v>
      </c>
      <c r="D60" s="16"/>
      <c r="E60" s="104"/>
      <c r="F60" s="104"/>
      <c r="G60" s="105">
        <v>54000</v>
      </c>
      <c r="H60" s="91">
        <f>IF($H$56=Lists!$D$8, IFERROR(F60-E60, ""), IF($H$56=Lists!$D$9, IFERROR(G60-E60, ""), IFERROR(G60-F60, "")))</f>
        <v>54000</v>
      </c>
      <c r="I60" s="113"/>
      <c r="J60" s="54"/>
    </row>
    <row r="61" spans="1:10" x14ac:dyDescent="0.35">
      <c r="A61" s="53"/>
      <c r="B61" s="18" t="s">
        <v>46</v>
      </c>
      <c r="C61" s="19"/>
      <c r="D61" s="20"/>
      <c r="E61" s="105"/>
      <c r="F61" s="105"/>
      <c r="G61" s="105">
        <v>0</v>
      </c>
      <c r="H61" s="91">
        <f>IF($H$56=Lists!$D$8, IFERROR(F61-E61, ""), IF($H$56=Lists!$D$9, IFERROR(G61-E61, ""), IFERROR(G61-F61, "")))</f>
        <v>0</v>
      </c>
      <c r="I61" s="112"/>
      <c r="J61" s="54"/>
    </row>
    <row r="62" spans="1:10" x14ac:dyDescent="0.35">
      <c r="A62" s="53"/>
      <c r="B62" s="15" t="s">
        <v>47</v>
      </c>
      <c r="E62" s="21">
        <f>IFERROR(E91/E57, "")</f>
        <v>473.79816176470587</v>
      </c>
      <c r="F62" s="21">
        <f>IFERROR(F91/F57, "")</f>
        <v>521.74778947368418</v>
      </c>
      <c r="G62" s="21">
        <f>IFERROR(G91/G57, "")</f>
        <v>672.69679425925926</v>
      </c>
      <c r="H62" s="92">
        <f>IF($H$56=Lists!$D$8, IFERROR(F62-E62, ""), IF($H$56=Lists!$D$9, IFERROR(G62-E62, ""), IFERROR(G62-F62, "")))</f>
        <v>150.94900478557508</v>
      </c>
      <c r="I62" s="73"/>
      <c r="J62" s="54"/>
    </row>
    <row r="63" spans="1:10" x14ac:dyDescent="0.35">
      <c r="A63" s="53"/>
      <c r="B63" s="18" t="s">
        <v>48</v>
      </c>
      <c r="C63" s="19"/>
      <c r="D63" s="20"/>
      <c r="E63" s="22">
        <f>IFERROR(E97/E57, "")</f>
        <v>643.97117647058826</v>
      </c>
      <c r="F63" s="22">
        <f>IFERROR(F97/F57, "")</f>
        <v>600.22790977443606</v>
      </c>
      <c r="G63" s="22">
        <f>IFERROR(G97/G57, "")</f>
        <v>785.07228944444455</v>
      </c>
      <c r="H63" s="92">
        <f>IF($H$56=Lists!$D$8, IFERROR(F63-E63, ""), IF($H$56=Lists!$D$9, IFERROR(G63-E63, ""), IFERROR(G63-F63, "")))</f>
        <v>184.84437967000849</v>
      </c>
      <c r="I63" s="74"/>
      <c r="J63" s="54"/>
    </row>
    <row r="64" spans="1:10" x14ac:dyDescent="0.35">
      <c r="A64" s="53"/>
      <c r="B64" s="140" t="s">
        <v>49</v>
      </c>
      <c r="C64" s="141"/>
      <c r="D64" s="141"/>
      <c r="E64" s="141"/>
      <c r="F64" s="141"/>
      <c r="G64" s="141"/>
      <c r="H64" s="141"/>
      <c r="I64" s="142"/>
      <c r="J64" s="54"/>
    </row>
    <row r="65" spans="1:10" x14ac:dyDescent="0.35">
      <c r="A65" s="53"/>
      <c r="B65" s="12" t="s">
        <v>50</v>
      </c>
      <c r="C65" s="13"/>
      <c r="D65" s="14"/>
      <c r="E65" s="158">
        <v>44013</v>
      </c>
      <c r="F65" s="158">
        <v>44317</v>
      </c>
      <c r="G65" s="159">
        <v>44097</v>
      </c>
      <c r="H65" s="89" t="str">
        <f>IF(SUM(E65:G65)=0, "", IF($H$56=Lists!$D$8, IFERROR(MROUND(CONVERT(F65-E65,"day","yr")*12, 0.5)&amp;" mo.", ""), IF($H$56=Lists!$D$9, IFERROR(MROUND(CONVERT(G65-E65,"day","yr")*12, 0.5)&amp;" mo.", ""), IFERROR(MROUND(CONVERT(G65-F65,"day","yr")*12, 0.5)&amp;" mo.", ""))))</f>
        <v/>
      </c>
      <c r="I65" s="113"/>
      <c r="J65" s="54"/>
    </row>
    <row r="66" spans="1:10" x14ac:dyDescent="0.35">
      <c r="A66" s="53"/>
      <c r="B66" s="15" t="s">
        <v>51</v>
      </c>
      <c r="D66" s="16"/>
      <c r="E66" s="158">
        <v>44378</v>
      </c>
      <c r="F66" s="158">
        <v>44378</v>
      </c>
      <c r="G66" s="159">
        <v>44098</v>
      </c>
      <c r="H66" s="89" t="str">
        <f>IF(SUM(E66:G66)=0, "", IF($H$56=Lists!$D$8, IFERROR(MROUND(CONVERT(F66-E66,"day","yr")*12, 0.5)&amp;" mo.", ""), IF($H$56=Lists!$D$9, IFERROR(MROUND(CONVERT(G66-E66,"day","yr")*12, 0.5)&amp;" mo.", ""), IFERROR(MROUND(CONVERT(G66-F66,"day","yr")*12, 0.5)&amp;" mo.", ""))))</f>
        <v/>
      </c>
      <c r="I66" s="113"/>
      <c r="J66" s="54"/>
    </row>
    <row r="67" spans="1:10" x14ac:dyDescent="0.35">
      <c r="A67" s="53"/>
      <c r="B67" s="15" t="s">
        <v>52</v>
      </c>
      <c r="D67" s="16"/>
      <c r="E67" s="158"/>
      <c r="F67" s="158"/>
      <c r="G67" s="159"/>
      <c r="H67" s="89" t="str">
        <f>IF(SUM(E67:G67)=0, "", IF($H$56=Lists!$D$8, IFERROR(MROUND(CONVERT(F67-E67,"day","yr")*12, 0.5)&amp;" mo.", ""), IF($H$56=Lists!$D$9, IFERROR(MROUND(CONVERT(G67-E67,"day","yr")*12, 0.5)&amp;" mo.", ""), IFERROR(MROUND(CONVERT(G67-F67,"day","yr")*12, 0.5)&amp;" mo.", ""))))</f>
        <v/>
      </c>
      <c r="I67" s="113"/>
      <c r="J67" s="54"/>
    </row>
    <row r="68" spans="1:10" x14ac:dyDescent="0.35">
      <c r="A68" s="53"/>
      <c r="B68" s="15" t="s">
        <v>53</v>
      </c>
      <c r="D68" s="16"/>
      <c r="E68" s="158">
        <v>44652</v>
      </c>
      <c r="F68" s="158">
        <v>44378</v>
      </c>
      <c r="G68" s="159">
        <v>44536</v>
      </c>
      <c r="H68" s="89" t="str">
        <f>IF(SUM(E68:G68)=0, "", IF($H$56=Lists!$D$8, IFERROR(MROUND(CONVERT(F68-E68,"day","yr")*12, 0.5)&amp;" mo.", ""), IF($H$56=Lists!$D$9, IFERROR(MROUND(CONVERT(G68-E68,"day","yr")*12, 0.5)&amp;" mo.", ""), IFERROR(MROUND(CONVERT(G68-F68,"day","yr")*12, 0.5)&amp;" mo.", ""))))</f>
        <v>5 mo.</v>
      </c>
      <c r="I68" s="113"/>
      <c r="J68" s="54"/>
    </row>
    <row r="69" spans="1:10" x14ac:dyDescent="0.35">
      <c r="A69" s="53"/>
      <c r="B69" s="15" t="s">
        <v>54</v>
      </c>
      <c r="D69" s="16"/>
      <c r="E69" s="158">
        <v>45170</v>
      </c>
      <c r="F69" s="158">
        <v>45518</v>
      </c>
      <c r="G69" s="159">
        <v>45546</v>
      </c>
      <c r="H69" s="89" t="str">
        <f>IF(SUM(E69:G69)=0, "", IF($H$56=Lists!$D$8, IFERROR(MROUND(CONVERT(F69-E69,"day","yr")*12, 0.5)&amp;" mo.", ""), IF($H$56=Lists!$D$9, IFERROR(MROUND(CONVERT(G69-E69,"day","yr")*12, 0.5)&amp;" mo.", ""), IFERROR(MROUND(CONVERT(G69-F69,"day","yr")*12, 0.5)&amp;" mo.", ""))))</f>
        <v>1 mo.</v>
      </c>
      <c r="I69" s="113"/>
      <c r="J69" s="54"/>
    </row>
    <row r="70" spans="1:10" x14ac:dyDescent="0.35">
      <c r="A70" s="53"/>
      <c r="B70" s="18" t="s">
        <v>55</v>
      </c>
      <c r="C70" s="19"/>
      <c r="D70" s="20"/>
      <c r="E70" s="158"/>
      <c r="F70" s="158">
        <v>45731</v>
      </c>
      <c r="G70" s="159"/>
      <c r="H70" s="89" t="str">
        <f>IF(SUM(E70:G70)=0, "", IF($H$56=Lists!$D$8, IFERROR(MROUND(CONVERT(F70-E70,"day","yr")*12, 0.5)&amp;" mo.", ""), IF($H$56=Lists!$D$9, IFERROR(MROUND(CONVERT(G70-E70,"day","yr")*12, 0.5)&amp;" mo.", ""), IFERROR(MROUND(CONVERT(G70-F70,"day","yr")*12, 0.5)&amp;" mo.", ""))))</f>
        <v/>
      </c>
      <c r="I70" s="113"/>
      <c r="J70" s="54"/>
    </row>
    <row r="71" spans="1:10" ht="10" customHeight="1" thickBot="1" x14ac:dyDescent="0.4">
      <c r="A71" s="75"/>
      <c r="B71" s="23"/>
      <c r="C71" s="23"/>
      <c r="D71" s="23"/>
      <c r="E71" s="24"/>
      <c r="F71" s="24"/>
      <c r="G71" s="24"/>
      <c r="H71" s="25"/>
      <c r="I71" s="76"/>
      <c r="J71" s="77"/>
    </row>
    <row r="72" spans="1:10" s="65" customFormat="1" ht="27" customHeight="1" thickTop="1" thickBot="1" x14ac:dyDescent="0.4">
      <c r="A72" s="130" t="s">
        <v>56</v>
      </c>
      <c r="B72" s="131"/>
      <c r="C72" s="131"/>
      <c r="D72" s="131"/>
      <c r="E72" s="131"/>
      <c r="F72" s="131"/>
      <c r="G72" s="131"/>
      <c r="H72" s="131"/>
      <c r="I72" s="131"/>
      <c r="J72" s="132"/>
    </row>
    <row r="73" spans="1:10" ht="10" customHeight="1" thickTop="1" x14ac:dyDescent="0.35">
      <c r="A73" s="53"/>
      <c r="B73" s="115"/>
      <c r="C73" s="115"/>
      <c r="D73" s="115"/>
      <c r="E73" s="26"/>
      <c r="F73" s="26"/>
      <c r="G73" s="26"/>
      <c r="H73" s="27"/>
      <c r="I73" s="78"/>
      <c r="J73" s="54"/>
    </row>
    <row r="74" spans="1:10" ht="75" customHeight="1" x14ac:dyDescent="0.35">
      <c r="A74" s="53"/>
      <c r="B74" s="143" t="s">
        <v>38</v>
      </c>
      <c r="C74" s="143"/>
      <c r="D74" s="143"/>
      <c r="E74" s="69" t="s">
        <v>57</v>
      </c>
      <c r="F74" s="69" t="s">
        <v>58</v>
      </c>
      <c r="G74" s="69" t="str">
        <f>IF(FCOR=TRUE, "Actual Cost Data at Final Completion", "Actual Costs to Date")</f>
        <v>Actual Cost Data at Final Completion</v>
      </c>
      <c r="H74" s="69" t="str">
        <f>H56</f>
        <v>Estimate as Currently Funded to Actuals Variance</v>
      </c>
      <c r="I74" s="11" t="s">
        <v>17</v>
      </c>
      <c r="J74" s="54"/>
    </row>
    <row r="75" spans="1:10" x14ac:dyDescent="0.35">
      <c r="A75" s="53"/>
      <c r="B75" s="137" t="s">
        <v>59</v>
      </c>
      <c r="C75" s="138"/>
      <c r="D75" s="138"/>
      <c r="E75" s="138"/>
      <c r="F75" s="138"/>
      <c r="G75" s="138"/>
      <c r="H75" s="138"/>
      <c r="I75" s="139"/>
      <c r="J75" s="54"/>
    </row>
    <row r="76" spans="1:10" x14ac:dyDescent="0.35">
      <c r="A76" s="53"/>
      <c r="B76" s="152"/>
      <c r="C76" s="149"/>
      <c r="D76" s="121" t="s">
        <v>60</v>
      </c>
      <c r="E76" s="106"/>
      <c r="F76" s="106"/>
      <c r="G76" s="106"/>
      <c r="H76" s="93">
        <f>IF($H$56=Lists!$D$8, IFERROR(F76-E76, ""), IF($H$56=Lists!$D$9, IFERROR(G76-E76, ""), IFERROR(G76-F76, "")))</f>
        <v>0</v>
      </c>
      <c r="I76" s="113"/>
      <c r="J76" s="54"/>
    </row>
    <row r="77" spans="1:10" ht="10" customHeight="1" x14ac:dyDescent="0.35">
      <c r="A77" s="53"/>
      <c r="B77" s="110"/>
      <c r="C77" s="110"/>
      <c r="D77" s="110"/>
      <c r="E77" s="28"/>
      <c r="F77" s="28"/>
      <c r="G77" s="28"/>
      <c r="H77" s="29"/>
      <c r="I77" s="79"/>
      <c r="J77" s="54"/>
    </row>
    <row r="78" spans="1:10" x14ac:dyDescent="0.35">
      <c r="A78" s="53"/>
      <c r="B78" s="137" t="s">
        <v>61</v>
      </c>
      <c r="C78" s="138"/>
      <c r="D78" s="138"/>
      <c r="E78" s="138"/>
      <c r="F78" s="138"/>
      <c r="G78" s="138"/>
      <c r="H78" s="138"/>
      <c r="I78" s="139"/>
      <c r="J78" s="54"/>
    </row>
    <row r="79" spans="1:10" x14ac:dyDescent="0.35">
      <c r="A79" s="53"/>
      <c r="B79" s="12" t="s">
        <v>62</v>
      </c>
      <c r="C79" s="13"/>
      <c r="D79" s="14"/>
      <c r="E79" s="160">
        <v>296929</v>
      </c>
      <c r="F79" s="160">
        <v>254680</v>
      </c>
      <c r="G79" s="161">
        <v>283625.7</v>
      </c>
      <c r="H79" s="30">
        <f>IF($H$56=Lists!$D$8, IFERROR(F79-E79, ""), IF($H$56=Lists!$D$9, IFERROR(G79-E79, ""), IFERROR(G79-F79, "")))</f>
        <v>28945.700000000012</v>
      </c>
      <c r="I79" s="113"/>
      <c r="J79" s="54"/>
    </row>
    <row r="80" spans="1:10" x14ac:dyDescent="0.35">
      <c r="A80" s="53"/>
      <c r="B80" s="15" t="s">
        <v>63</v>
      </c>
      <c r="D80" s="16"/>
      <c r="E80" s="160">
        <v>0</v>
      </c>
      <c r="F80" s="160">
        <v>1499322</v>
      </c>
      <c r="G80" s="161">
        <v>1438369.72</v>
      </c>
      <c r="H80" s="30">
        <f>IF($H$56=Lists!$D$8, IFERROR(F80-E80, ""), IF($H$56=Lists!$D$9, IFERROR(G80-E80, ""), IFERROR(G80-F80, "")))</f>
        <v>-60952.280000000028</v>
      </c>
      <c r="I80" s="113"/>
      <c r="J80" s="54"/>
    </row>
    <row r="81" spans="1:10" x14ac:dyDescent="0.35">
      <c r="A81" s="53"/>
      <c r="B81" s="15" t="s">
        <v>64</v>
      </c>
      <c r="D81" s="16"/>
      <c r="E81" s="160">
        <v>290332</v>
      </c>
      <c r="F81" s="160">
        <v>1602677</v>
      </c>
      <c r="G81" s="161">
        <v>20224.64</v>
      </c>
      <c r="H81" s="30">
        <f>IF($H$56=Lists!$D$8, IFERROR(F81-E81, ""), IF($H$56=Lists!$D$9, IFERROR(G81-E81, ""), IFERROR(G81-F81, "")))</f>
        <v>-1582452.36</v>
      </c>
      <c r="I81" s="113"/>
      <c r="J81" s="54"/>
    </row>
    <row r="82" spans="1:10" x14ac:dyDescent="0.35">
      <c r="A82" s="53"/>
      <c r="B82" s="15" t="s">
        <v>65</v>
      </c>
      <c r="D82" s="16"/>
      <c r="E82" s="160">
        <v>0</v>
      </c>
      <c r="F82" s="160">
        <v>745512</v>
      </c>
      <c r="G82" s="160">
        <v>2097784.19</v>
      </c>
      <c r="H82" s="30">
        <f>IF($H$56=Lists!$D$8, IFERROR(F82-E82, ""), IF($H$56=Lists!$D$9, IFERROR(G82-E82, ""), IFERROR(G82-F82, "")))</f>
        <v>1352272.19</v>
      </c>
      <c r="I82" s="113"/>
      <c r="J82" s="54"/>
    </row>
    <row r="83" spans="1:10" x14ac:dyDescent="0.35">
      <c r="A83" s="53"/>
      <c r="B83" s="15" t="s">
        <v>66</v>
      </c>
      <c r="D83" s="16"/>
      <c r="E83" s="160">
        <v>212320</v>
      </c>
      <c r="F83" s="160">
        <f>914109-F82+58171</f>
        <v>226768</v>
      </c>
      <c r="G83" s="160">
        <v>337646.14</v>
      </c>
      <c r="H83" s="31">
        <f>IF($H$56=Lists!$D$8, IFERROR(F83-E83, ""), IF($H$56=Lists!$D$9, IFERROR(G83-E83, ""), IFERROR(G83-F83, "")))</f>
        <v>110878.14000000001</v>
      </c>
      <c r="I83" s="113"/>
      <c r="J83" s="54"/>
    </row>
    <row r="84" spans="1:10" x14ac:dyDescent="0.35">
      <c r="A84" s="53"/>
      <c r="B84" s="15" t="s">
        <v>67</v>
      </c>
      <c r="D84" s="16"/>
      <c r="E84" s="160">
        <v>40843</v>
      </c>
      <c r="F84" s="160">
        <f>203912+12764</f>
        <v>216676</v>
      </c>
      <c r="G84" s="161"/>
      <c r="H84" s="30">
        <f>IF($H$56=Lists!$D$8, IFERROR(F84-E84, ""), IF($H$56=Lists!$D$9, IFERROR(G84-E84, ""), IFERROR(G84-F84, "")))</f>
        <v>-216676</v>
      </c>
      <c r="I84" s="108"/>
      <c r="J84" s="54"/>
    </row>
    <row r="85" spans="1:10" x14ac:dyDescent="0.35">
      <c r="A85" s="53"/>
      <c r="B85" s="18"/>
      <c r="C85" s="151"/>
      <c r="D85" s="122" t="s">
        <v>68</v>
      </c>
      <c r="E85" s="32">
        <f>SUM(E79:E84)</f>
        <v>840424</v>
      </c>
      <c r="F85" s="32">
        <f>SUM(F79:F84)</f>
        <v>4545635</v>
      </c>
      <c r="G85" s="32">
        <f>SUM(G79:G84)</f>
        <v>4177650.39</v>
      </c>
      <c r="H85" s="33">
        <f>IF($H$56=Lists!$D$8, IFERROR(F85-E85, ""), IF($H$56=Lists!$D$9, IFERROR(G85-E85, ""), IFERROR(G85-F85, "")))</f>
        <v>-367984.60999999987</v>
      </c>
      <c r="I85" s="80"/>
      <c r="J85" s="54"/>
    </row>
    <row r="86" spans="1:10" ht="10" customHeight="1" x14ac:dyDescent="0.35">
      <c r="A86" s="53"/>
      <c r="J86" s="54"/>
    </row>
    <row r="87" spans="1:10" x14ac:dyDescent="0.35">
      <c r="A87" s="53"/>
      <c r="B87" s="137" t="s">
        <v>69</v>
      </c>
      <c r="C87" s="138"/>
      <c r="D87" s="138"/>
      <c r="E87" s="138"/>
      <c r="F87" s="138"/>
      <c r="G87" s="138"/>
      <c r="H87" s="138"/>
      <c r="I87" s="139"/>
      <c r="J87" s="54"/>
    </row>
    <row r="88" spans="1:10" ht="14.5" customHeight="1" x14ac:dyDescent="0.35">
      <c r="A88" s="53"/>
      <c r="B88" s="12" t="s">
        <v>70</v>
      </c>
      <c r="C88" s="13"/>
      <c r="D88" s="14"/>
      <c r="E88" s="160">
        <v>2289738</v>
      </c>
      <c r="F88" s="160">
        <f>2582284+1797134</f>
        <v>4379418</v>
      </c>
      <c r="G88" s="161">
        <v>5524117.2400000002</v>
      </c>
      <c r="H88" s="34">
        <f>IF($H$56=Lists!$D$8, IFERROR(F88-E88, ""), IF($H$56=Lists!$D$9, IFERROR(G88-E88, ""), IFERROR(G88-F88, "")))</f>
        <v>1144699.2400000002</v>
      </c>
      <c r="I88" s="113"/>
      <c r="J88" s="54"/>
    </row>
    <row r="89" spans="1:10" x14ac:dyDescent="0.35">
      <c r="A89" s="53"/>
      <c r="B89" s="15" t="s">
        <v>71</v>
      </c>
      <c r="D89" s="16"/>
      <c r="E89" s="160">
        <v>0</v>
      </c>
      <c r="F89" s="160">
        <v>996572</v>
      </c>
      <c r="G89" s="161"/>
      <c r="H89" s="34">
        <f>IF($H$56=Lists!$D$8, IFERROR(F89-E89, ""), IF($H$56=Lists!$D$9, IFERROR(G89-E89, ""), IFERROR(G89-F89, "")))</f>
        <v>-996572</v>
      </c>
      <c r="I89" s="108"/>
      <c r="J89" s="54"/>
    </row>
    <row r="90" spans="1:10" x14ac:dyDescent="0.35">
      <c r="A90" s="53"/>
      <c r="B90" s="15" t="s">
        <v>72</v>
      </c>
      <c r="D90" s="16"/>
      <c r="E90" s="160">
        <v>23484882</v>
      </c>
      <c r="F90" s="160">
        <v>29320238</v>
      </c>
      <c r="G90" s="160">
        <v>30801509.649999999</v>
      </c>
      <c r="H90" s="35">
        <f>IF($H$56=Lists!$D$8, IFERROR(F90-E90, ""), IF($H$56=Lists!$D$9, IFERROR(G90-E90, ""), IFERROR(G90-F90, "")))</f>
        <v>1481271.6499999985</v>
      </c>
      <c r="I90" s="108"/>
      <c r="J90" s="54"/>
    </row>
    <row r="91" spans="1:10" x14ac:dyDescent="0.35">
      <c r="A91" s="53"/>
      <c r="B91" s="38"/>
      <c r="C91" s="1"/>
      <c r="D91" s="153" t="s">
        <v>73</v>
      </c>
      <c r="E91" s="154">
        <f>SUM(E88:E90)</f>
        <v>25774620</v>
      </c>
      <c r="F91" s="36">
        <f t="shared" ref="F91:G91" si="5">SUM(F88:F90)</f>
        <v>34696228</v>
      </c>
      <c r="G91" s="36">
        <f t="shared" si="5"/>
        <v>36325626.890000001</v>
      </c>
      <c r="H91" s="34">
        <f>IF($H$56=Lists!$D$8, IFERROR(F91-E91, ""), IF($H$56=Lists!$D$9, IFERROR(G91-E91, ""), IFERROR(G91-F91, "")))</f>
        <v>1629398.8900000006</v>
      </c>
      <c r="I91" s="80"/>
      <c r="J91" s="54"/>
    </row>
    <row r="92" spans="1:10" x14ac:dyDescent="0.35">
      <c r="A92" s="53"/>
      <c r="B92" s="15" t="s">
        <v>74</v>
      </c>
      <c r="D92" s="16"/>
      <c r="E92" s="160">
        <f>1127258+1290650</f>
        <v>2417908</v>
      </c>
      <c r="F92" s="160">
        <v>1590277</v>
      </c>
      <c r="G92" s="161">
        <v>213314.33</v>
      </c>
      <c r="H92" s="34">
        <f>IF($H$56=Lists!$D$8, IFERROR(F92-E92, ""), IF($H$56=Lists!$D$9, IFERROR(G92-E92, ""), IFERROR(G92-F92, "")))</f>
        <v>-1376962.67</v>
      </c>
      <c r="I92" s="108"/>
      <c r="J92" s="54"/>
    </row>
    <row r="93" spans="1:10" x14ac:dyDescent="0.35">
      <c r="A93" s="53"/>
      <c r="B93" s="15" t="s">
        <v>75</v>
      </c>
      <c r="D93" s="16"/>
      <c r="E93" s="160"/>
      <c r="F93" s="160"/>
      <c r="G93" s="160"/>
      <c r="H93" s="34">
        <f>IF($H$56=Lists!$D$8, IFERROR(F93-E93, ""), IF($H$56=Lists!$D$9, IFERROR(G93-E93, ""), IFERROR(G93-F93, "")))</f>
        <v>0</v>
      </c>
      <c r="I93" s="108"/>
      <c r="J93" s="54"/>
    </row>
    <row r="94" spans="1:10" x14ac:dyDescent="0.35">
      <c r="A94" s="53"/>
      <c r="B94" s="15" t="s">
        <v>76</v>
      </c>
      <c r="D94" s="16"/>
      <c r="E94" s="160">
        <v>3155752</v>
      </c>
      <c r="F94" s="160">
        <v>3628651</v>
      </c>
      <c r="G94" s="160">
        <v>4200480.71</v>
      </c>
      <c r="H94" s="34">
        <f>IF($H$56=Lists!$D$8, IFERROR(F94-E94, ""), IF($H$56=Lists!$D$9, IFERROR(G94-E94, ""), IFERROR(G94-F94, "")))</f>
        <v>571829.71</v>
      </c>
      <c r="I94" s="108"/>
      <c r="J94" s="54"/>
    </row>
    <row r="95" spans="1:10" x14ac:dyDescent="0.35">
      <c r="A95" s="53"/>
      <c r="B95" s="15" t="str">
        <f>IF(C53=Lists!J3, "GCCM Costs", IF(C53=Lists!J4, "Design-Build Costs", ""))</f>
        <v>Design-Build Costs</v>
      </c>
      <c r="D95" s="16"/>
      <c r="E95" s="160">
        <v>3683752</v>
      </c>
      <c r="F95" s="160"/>
      <c r="G95" s="160">
        <v>1654481.7</v>
      </c>
      <c r="H95" s="34">
        <f>IF($H$56=Lists!$D$8, IFERROR(F95-E95, ""), IF($H$56=Lists!$D$9, IFERROR(G95-E95, ""), IFERROR(G95-F95, "")))</f>
        <v>1654481.7</v>
      </c>
      <c r="I95" s="108"/>
      <c r="J95" s="54"/>
    </row>
    <row r="96" spans="1:10" x14ac:dyDescent="0.35">
      <c r="A96" s="53"/>
      <c r="B96" s="15" t="str">
        <f>IF(C53=Lists!J3, "GCCM Risk Contingency", "")</f>
        <v/>
      </c>
      <c r="D96" s="16"/>
      <c r="E96" s="107"/>
      <c r="F96" s="107"/>
      <c r="G96" s="107"/>
      <c r="H96" s="34">
        <f>IF($H$56=Lists!$D$8, IFERROR(F96-E96, ""), IF($H$56=Lists!$D$9, IFERROR(G96-E96, ""), IFERROR(G96-F96, "")))</f>
        <v>0</v>
      </c>
      <c r="I96" s="108"/>
      <c r="J96" s="54"/>
    </row>
    <row r="97" spans="1:10" x14ac:dyDescent="0.35">
      <c r="A97" s="53"/>
      <c r="B97" s="150"/>
      <c r="C97" s="151"/>
      <c r="D97" s="122" t="s">
        <v>77</v>
      </c>
      <c r="E97" s="154">
        <f>SUM(E91:E96)</f>
        <v>35032032</v>
      </c>
      <c r="F97" s="36">
        <f t="shared" ref="F97:G97" si="6">SUM(F91:F96)</f>
        <v>39915156</v>
      </c>
      <c r="G97" s="36">
        <f t="shared" si="6"/>
        <v>42393903.630000003</v>
      </c>
      <c r="H97" s="37">
        <f>IF($H$56=Lists!$D$8, IFERROR(F97-E97, ""), IF($H$56=Lists!$D$9, IFERROR(G97-E97, ""), IFERROR(G97-F97, "")))</f>
        <v>2478747.6300000027</v>
      </c>
      <c r="I97" s="72"/>
      <c r="J97" s="54"/>
    </row>
    <row r="98" spans="1:10" ht="10" customHeight="1" x14ac:dyDescent="0.35">
      <c r="A98" s="53"/>
      <c r="J98" s="54"/>
    </row>
    <row r="99" spans="1:10" x14ac:dyDescent="0.35">
      <c r="A99" s="53"/>
      <c r="B99" s="137" t="s">
        <v>78</v>
      </c>
      <c r="C99" s="138"/>
      <c r="D99" s="138"/>
      <c r="E99" s="138"/>
      <c r="F99" s="138"/>
      <c r="G99" s="138"/>
      <c r="H99" s="138"/>
      <c r="I99" s="139"/>
      <c r="J99" s="54"/>
    </row>
    <row r="100" spans="1:10" x14ac:dyDescent="0.35">
      <c r="A100" s="53"/>
      <c r="B100" s="38" t="s">
        <v>79</v>
      </c>
      <c r="D100" s="16"/>
      <c r="E100" s="162">
        <v>2896608</v>
      </c>
      <c r="F100" s="162">
        <v>2851451</v>
      </c>
      <c r="G100" s="163">
        <v>1936430.87</v>
      </c>
      <c r="H100" s="39">
        <f>IF($H$56=Lists!$D$8, IFERROR(F100-E100, ""), IF($H$56=Lists!$D$9, IFERROR(G100-E100, ""), IFERROR(G100-F100, "")))</f>
        <v>-915020.12999999989</v>
      </c>
      <c r="I100" s="109"/>
      <c r="J100" s="81"/>
    </row>
    <row r="101" spans="1:10" x14ac:dyDescent="0.35">
      <c r="A101" s="53"/>
      <c r="B101" s="38" t="s">
        <v>80</v>
      </c>
      <c r="D101" s="16"/>
      <c r="E101" s="162">
        <v>201985</v>
      </c>
      <c r="F101" s="162">
        <v>208801</v>
      </c>
      <c r="G101" s="163">
        <v>187920</v>
      </c>
      <c r="H101" s="39">
        <f>IF($H$56=Lists!$D$8, IFERROR(F101-E101, ""), IF($H$56=Lists!$D$9, IFERROR(G101-E101, ""), IFERROR(G101-F101, "")))</f>
        <v>-20881</v>
      </c>
      <c r="I101" s="109"/>
      <c r="J101" s="81"/>
    </row>
    <row r="102" spans="1:10" x14ac:dyDescent="0.35">
      <c r="A102" s="53"/>
      <c r="B102" s="38" t="s">
        <v>81</v>
      </c>
      <c r="D102" s="16"/>
      <c r="E102" s="160">
        <v>265400</v>
      </c>
      <c r="F102" s="160">
        <v>125235</v>
      </c>
      <c r="G102" s="161">
        <v>663216.43000000005</v>
      </c>
      <c r="H102" s="40">
        <f>IF($H$56=Lists!$D$8, IFERROR(F102-E102, ""), IF($H$56=Lists!$D$9, IFERROR(G102-E102, ""), IFERROR(G102-F102, "")))</f>
        <v>537981.43000000005</v>
      </c>
      <c r="I102" s="113"/>
      <c r="J102" s="54"/>
    </row>
    <row r="103" spans="1:10" x14ac:dyDescent="0.35">
      <c r="A103" s="53"/>
      <c r="B103" s="38" t="s">
        <v>82</v>
      </c>
      <c r="D103" s="16"/>
      <c r="E103" s="160">
        <v>1362551</v>
      </c>
      <c r="F103" s="160">
        <f>559187+88584</f>
        <v>647771</v>
      </c>
      <c r="G103" s="164">
        <v>1002639.17</v>
      </c>
      <c r="H103" s="41">
        <f>IF($H$56=Lists!$D$8, IFERROR(F103-E103, ""), IF($H$56=Lists!$D$9, IFERROR(G103-E103, ""), IFERROR(G103-F103, "")))</f>
        <v>354868.17000000004</v>
      </c>
      <c r="I103" s="109"/>
      <c r="J103" s="81"/>
    </row>
    <row r="104" spans="1:10" ht="15" thickBot="1" x14ac:dyDescent="0.4">
      <c r="A104" s="53"/>
      <c r="B104" s="155"/>
      <c r="C104" s="60"/>
      <c r="D104" s="123" t="s">
        <v>83</v>
      </c>
      <c r="E104" s="42">
        <f>SUM(E100:E103)</f>
        <v>4726544</v>
      </c>
      <c r="F104" s="42">
        <f>SUM(F100:F103)</f>
        <v>3833258</v>
      </c>
      <c r="G104" s="42">
        <f>SUM(G100:G103)</f>
        <v>3790206.47</v>
      </c>
      <c r="H104" s="37">
        <f>IF($H$56=Lists!$D$8, IFERROR(F104-E104, ""), IF($H$56=Lists!$D$9, IFERROR(G104-E104, ""), IFERROR(G104-F104, "")))</f>
        <v>-43051.529999999795</v>
      </c>
      <c r="I104" s="82"/>
      <c r="J104" s="81"/>
    </row>
    <row r="105" spans="1:10" ht="19.5" thickTop="1" thickBot="1" x14ac:dyDescent="0.5">
      <c r="A105" s="53"/>
      <c r="B105" s="83" t="s">
        <v>84</v>
      </c>
      <c r="C105" s="84"/>
      <c r="D105" s="84"/>
      <c r="E105" s="85">
        <f>SUM(E76,E85,E97,E104)</f>
        <v>40599000</v>
      </c>
      <c r="F105" s="85">
        <f>SUM(F76,F85,F97,F104)</f>
        <v>48294049</v>
      </c>
      <c r="G105" s="85">
        <f>SUM(G76,G85,G97,G104)</f>
        <v>50361760.490000002</v>
      </c>
      <c r="H105" s="85">
        <f>SUM(H76,H85,H97,H104)</f>
        <v>2067711.490000003</v>
      </c>
      <c r="I105" s="86"/>
      <c r="J105" s="81"/>
    </row>
    <row r="106" spans="1:10" ht="10" customHeight="1" thickTop="1" x14ac:dyDescent="0.35">
      <c r="A106" s="53"/>
      <c r="B106" s="114"/>
      <c r="C106" s="114"/>
      <c r="D106" s="114"/>
      <c r="E106" s="43"/>
      <c r="F106" s="43"/>
      <c r="G106" s="43"/>
      <c r="H106" s="43"/>
      <c r="I106" s="111"/>
      <c r="J106" s="81"/>
    </row>
    <row r="107" spans="1:10" s="1" customFormat="1" x14ac:dyDescent="0.35">
      <c r="A107" s="56"/>
      <c r="B107" s="178" t="str">
        <f>IF(ReportType=Lists!$O$2, "", "Close-Out Information")</f>
        <v>Close-Out Information</v>
      </c>
      <c r="C107" s="179"/>
      <c r="D107" s="179"/>
      <c r="E107" s="179"/>
      <c r="F107" s="179"/>
      <c r="G107" s="179"/>
      <c r="H107" s="179"/>
      <c r="I107" s="180"/>
      <c r="J107" s="57"/>
    </row>
    <row r="108" spans="1:10" s="1" customFormat="1" x14ac:dyDescent="0.35">
      <c r="A108" s="56"/>
      <c r="B108" s="44"/>
      <c r="C108" s="188"/>
      <c r="D108" s="188"/>
      <c r="E108" s="188" t="str">
        <f>IF(ReportType=Lists!$O$2, "", "NOTES")</f>
        <v>NOTES</v>
      </c>
      <c r="F108" s="188"/>
      <c r="G108" s="188"/>
      <c r="H108" s="188"/>
      <c r="I108" s="189"/>
      <c r="J108" s="57"/>
    </row>
    <row r="109" spans="1:10" ht="15" customHeight="1" x14ac:dyDescent="0.35">
      <c r="A109" s="53"/>
      <c r="B109" s="71" t="str">
        <f>IF(ReportType=Lists!$O$2, "", "Number of Change Orders")</f>
        <v>Number of Change Orders</v>
      </c>
      <c r="C109" s="181">
        <v>39</v>
      </c>
      <c r="D109" s="182"/>
      <c r="E109" s="185"/>
      <c r="F109" s="186"/>
      <c r="G109" s="186"/>
      <c r="H109" s="186"/>
      <c r="I109" s="187"/>
      <c r="J109" s="54"/>
    </row>
    <row r="110" spans="1:10" ht="15" customHeight="1" x14ac:dyDescent="0.35">
      <c r="A110" s="53"/>
      <c r="B110" s="71" t="str">
        <f>IF(ReportType=Lists!$O$2, "", "Total Value of Change Orders")</f>
        <v>Total Value of Change Orders</v>
      </c>
      <c r="C110" s="190">
        <v>1972164.43</v>
      </c>
      <c r="D110" s="191"/>
      <c r="E110" s="116"/>
      <c r="F110" s="117"/>
      <c r="G110" s="117"/>
      <c r="H110" s="117"/>
      <c r="I110" s="118"/>
      <c r="J110" s="54"/>
    </row>
    <row r="111" spans="1:10" ht="15" customHeight="1" x14ac:dyDescent="0.35">
      <c r="A111" s="53"/>
      <c r="B111" s="71" t="str">
        <f>IF(ReportType=Lists!$O$2, "", "Outstanding Liabilities")</f>
        <v>Outstanding Liabilities</v>
      </c>
      <c r="C111" s="190"/>
      <c r="D111" s="191"/>
      <c r="E111" s="116"/>
      <c r="F111" s="117"/>
      <c r="G111" s="117"/>
      <c r="H111" s="117"/>
      <c r="I111" s="118"/>
      <c r="J111" s="54"/>
    </row>
    <row r="112" spans="1:10" x14ac:dyDescent="0.35">
      <c r="A112" s="53"/>
      <c r="B112" s="18" t="str">
        <f>IF(ReportType=Lists!$O$2, "", "Unsettled Claims")</f>
        <v>Unsettled Claims</v>
      </c>
      <c r="C112" s="183"/>
      <c r="D112" s="184"/>
      <c r="E112" s="185"/>
      <c r="F112" s="186"/>
      <c r="G112" s="186"/>
      <c r="H112" s="186"/>
      <c r="I112" s="187"/>
      <c r="J112" s="54"/>
    </row>
    <row r="113" spans="1:10" ht="10" customHeight="1" x14ac:dyDescent="0.35">
      <c r="A113" s="53"/>
      <c r="J113" s="54"/>
    </row>
    <row r="114" spans="1:10" ht="15" thickBot="1" x14ac:dyDescent="0.4">
      <c r="A114" s="53"/>
      <c r="B114" s="1" t="s">
        <v>85</v>
      </c>
      <c r="J114" s="54"/>
    </row>
    <row r="115" spans="1:10" x14ac:dyDescent="0.35">
      <c r="A115" s="53"/>
      <c r="B115" s="206" t="s">
        <v>194</v>
      </c>
      <c r="C115" s="207"/>
      <c r="D115" s="207"/>
      <c r="E115" s="207"/>
      <c r="F115" s="207"/>
      <c r="G115" s="207"/>
      <c r="H115" s="207"/>
      <c r="I115" s="208"/>
      <c r="J115" s="54"/>
    </row>
    <row r="116" spans="1:10" x14ac:dyDescent="0.35">
      <c r="A116" s="53"/>
      <c r="B116" s="209"/>
      <c r="C116" s="210"/>
      <c r="D116" s="210"/>
      <c r="E116" s="210"/>
      <c r="F116" s="210"/>
      <c r="G116" s="210"/>
      <c r="H116" s="210"/>
      <c r="I116" s="211"/>
      <c r="J116" s="54"/>
    </row>
    <row r="117" spans="1:10" x14ac:dyDescent="0.35">
      <c r="A117" s="53"/>
      <c r="B117" s="209"/>
      <c r="C117" s="210"/>
      <c r="D117" s="210"/>
      <c r="E117" s="210"/>
      <c r="F117" s="210"/>
      <c r="G117" s="210"/>
      <c r="H117" s="210"/>
      <c r="I117" s="211"/>
      <c r="J117" s="54"/>
    </row>
    <row r="118" spans="1:10" x14ac:dyDescent="0.35">
      <c r="A118" s="53"/>
      <c r="B118" s="209"/>
      <c r="C118" s="210"/>
      <c r="D118" s="210"/>
      <c r="E118" s="210"/>
      <c r="F118" s="210"/>
      <c r="G118" s="210"/>
      <c r="H118" s="210"/>
      <c r="I118" s="211"/>
      <c r="J118" s="54"/>
    </row>
    <row r="119" spans="1:10" x14ac:dyDescent="0.35">
      <c r="A119" s="53"/>
      <c r="B119" s="209"/>
      <c r="C119" s="210"/>
      <c r="D119" s="210"/>
      <c r="E119" s="210"/>
      <c r="F119" s="210"/>
      <c r="G119" s="210"/>
      <c r="H119" s="210"/>
      <c r="I119" s="211"/>
      <c r="J119" s="54"/>
    </row>
    <row r="120" spans="1:10" x14ac:dyDescent="0.35">
      <c r="A120" s="53"/>
      <c r="B120" s="209"/>
      <c r="C120" s="210"/>
      <c r="D120" s="210"/>
      <c r="E120" s="210"/>
      <c r="F120" s="210"/>
      <c r="G120" s="210"/>
      <c r="H120" s="210"/>
      <c r="I120" s="211"/>
      <c r="J120" s="54"/>
    </row>
    <row r="121" spans="1:10" x14ac:dyDescent="0.35">
      <c r="A121" s="53"/>
      <c r="B121" s="209"/>
      <c r="C121" s="210"/>
      <c r="D121" s="210"/>
      <c r="E121" s="210"/>
      <c r="F121" s="210"/>
      <c r="G121" s="210"/>
      <c r="H121" s="210"/>
      <c r="I121" s="211"/>
      <c r="J121" s="54"/>
    </row>
    <row r="122" spans="1:10" x14ac:dyDescent="0.35">
      <c r="A122" s="53"/>
      <c r="B122" s="209"/>
      <c r="C122" s="210"/>
      <c r="D122" s="210"/>
      <c r="E122" s="210"/>
      <c r="F122" s="210"/>
      <c r="G122" s="210"/>
      <c r="H122" s="210"/>
      <c r="I122" s="211"/>
      <c r="J122" s="54"/>
    </row>
    <row r="123" spans="1:10" x14ac:dyDescent="0.35">
      <c r="A123" s="53"/>
      <c r="B123" s="209"/>
      <c r="C123" s="210"/>
      <c r="D123" s="210"/>
      <c r="E123" s="210"/>
      <c r="F123" s="210"/>
      <c r="G123" s="210"/>
      <c r="H123" s="210"/>
      <c r="I123" s="211"/>
      <c r="J123" s="54"/>
    </row>
    <row r="124" spans="1:10" x14ac:dyDescent="0.35">
      <c r="A124" s="53"/>
      <c r="B124" s="209"/>
      <c r="C124" s="210"/>
      <c r="D124" s="210"/>
      <c r="E124" s="210"/>
      <c r="F124" s="210"/>
      <c r="G124" s="210"/>
      <c r="H124" s="210"/>
      <c r="I124" s="211"/>
      <c r="J124" s="54"/>
    </row>
    <row r="125" spans="1:10" x14ac:dyDescent="0.35">
      <c r="A125" s="53"/>
      <c r="B125" s="209"/>
      <c r="C125" s="210"/>
      <c r="D125" s="210"/>
      <c r="E125" s="210"/>
      <c r="F125" s="210"/>
      <c r="G125" s="210"/>
      <c r="H125" s="210"/>
      <c r="I125" s="211"/>
      <c r="J125" s="54"/>
    </row>
    <row r="126" spans="1:10" x14ac:dyDescent="0.35">
      <c r="A126" s="53"/>
      <c r="B126" s="209"/>
      <c r="C126" s="210"/>
      <c r="D126" s="210"/>
      <c r="E126" s="210"/>
      <c r="F126" s="210"/>
      <c r="G126" s="210"/>
      <c r="H126" s="210"/>
      <c r="I126" s="211"/>
      <c r="J126" s="54"/>
    </row>
    <row r="127" spans="1:10" x14ac:dyDescent="0.35">
      <c r="A127" s="53"/>
      <c r="B127" s="209"/>
      <c r="C127" s="210"/>
      <c r="D127" s="210"/>
      <c r="E127" s="210"/>
      <c r="F127" s="210"/>
      <c r="G127" s="210"/>
      <c r="H127" s="210"/>
      <c r="I127" s="211"/>
      <c r="J127" s="54"/>
    </row>
    <row r="128" spans="1:10" x14ac:dyDescent="0.35">
      <c r="A128" s="53"/>
      <c r="B128" s="209"/>
      <c r="C128" s="210"/>
      <c r="D128" s="210"/>
      <c r="E128" s="210"/>
      <c r="F128" s="210"/>
      <c r="G128" s="210"/>
      <c r="H128" s="210"/>
      <c r="I128" s="211"/>
      <c r="J128" s="54"/>
    </row>
    <row r="129" spans="1:10" x14ac:dyDescent="0.35">
      <c r="A129" s="53"/>
      <c r="B129" s="209"/>
      <c r="C129" s="210"/>
      <c r="D129" s="210"/>
      <c r="E129" s="210"/>
      <c r="F129" s="210"/>
      <c r="G129" s="210"/>
      <c r="H129" s="210"/>
      <c r="I129" s="211"/>
      <c r="J129" s="54"/>
    </row>
    <row r="130" spans="1:10" x14ac:dyDescent="0.35">
      <c r="A130" s="53"/>
      <c r="B130" s="209"/>
      <c r="C130" s="210"/>
      <c r="D130" s="210"/>
      <c r="E130" s="210"/>
      <c r="F130" s="210"/>
      <c r="G130" s="210"/>
      <c r="H130" s="210"/>
      <c r="I130" s="211"/>
      <c r="J130" s="54"/>
    </row>
    <row r="131" spans="1:10" x14ac:dyDescent="0.35">
      <c r="A131" s="53"/>
      <c r="B131" s="209"/>
      <c r="C131" s="210"/>
      <c r="D131" s="210"/>
      <c r="E131" s="210"/>
      <c r="F131" s="210"/>
      <c r="G131" s="210"/>
      <c r="H131" s="210"/>
      <c r="I131" s="211"/>
      <c r="J131" s="54"/>
    </row>
    <row r="132" spans="1:10" x14ac:dyDescent="0.35">
      <c r="A132" s="53"/>
      <c r="B132" s="209"/>
      <c r="C132" s="210"/>
      <c r="D132" s="210"/>
      <c r="E132" s="210"/>
      <c r="F132" s="210"/>
      <c r="G132" s="210"/>
      <c r="H132" s="210"/>
      <c r="I132" s="211"/>
      <c r="J132" s="54"/>
    </row>
    <row r="133" spans="1:10" x14ac:dyDescent="0.35">
      <c r="A133" s="53"/>
      <c r="B133" s="209"/>
      <c r="C133" s="210"/>
      <c r="D133" s="210"/>
      <c r="E133" s="210"/>
      <c r="F133" s="210"/>
      <c r="G133" s="210"/>
      <c r="H133" s="210"/>
      <c r="I133" s="211"/>
      <c r="J133" s="54"/>
    </row>
    <row r="134" spans="1:10" ht="15" thickBot="1" x14ac:dyDescent="0.4">
      <c r="A134" s="53"/>
      <c r="B134" s="212"/>
      <c r="C134" s="213"/>
      <c r="D134" s="213"/>
      <c r="E134" s="213"/>
      <c r="F134" s="213"/>
      <c r="G134" s="213"/>
      <c r="H134" s="213"/>
      <c r="I134" s="214"/>
      <c r="J134" s="54"/>
    </row>
    <row r="135" spans="1:10" ht="10" customHeight="1" thickBot="1" x14ac:dyDescent="0.4">
      <c r="A135" s="75"/>
      <c r="B135" s="59"/>
      <c r="C135" s="59"/>
      <c r="D135" s="59"/>
      <c r="E135" s="59"/>
      <c r="F135" s="59"/>
      <c r="G135" s="59"/>
      <c r="H135" s="59"/>
      <c r="I135" s="59"/>
      <c r="J135" s="77"/>
    </row>
  </sheetData>
  <sheetProtection formatCells="0" formatColumns="0" formatRows="0" insertRows="0" insertHyperlinks="0"/>
  <mergeCells count="22">
    <mergeCell ref="C5:H5"/>
    <mergeCell ref="C7:H7"/>
    <mergeCell ref="C6:H6"/>
    <mergeCell ref="B107:I107"/>
    <mergeCell ref="C109:D109"/>
    <mergeCell ref="C112:D112"/>
    <mergeCell ref="E109:I109"/>
    <mergeCell ref="E112:I112"/>
    <mergeCell ref="C108:D108"/>
    <mergeCell ref="E108:I108"/>
    <mergeCell ref="C110:D110"/>
    <mergeCell ref="C111:D111"/>
    <mergeCell ref="C10:H10"/>
    <mergeCell ref="C11:H11"/>
    <mergeCell ref="C12:H12"/>
    <mergeCell ref="G51:H51"/>
    <mergeCell ref="G52:H52"/>
    <mergeCell ref="G53:H53"/>
    <mergeCell ref="E51:F51"/>
    <mergeCell ref="C51:D51"/>
    <mergeCell ref="C52:D52"/>
    <mergeCell ref="C53:D53"/>
  </mergeCells>
  <conditionalFormatting sqref="A1:J30">
    <cfRule type="expression" dxfId="8" priority="12">
      <formula>CELL("PROTECT", A1)=0</formula>
    </cfRule>
  </conditionalFormatting>
  <conditionalFormatting sqref="A32:J75">
    <cfRule type="expression" dxfId="7" priority="7">
      <formula>CELL("PROTECT", A32)=0</formula>
    </cfRule>
  </conditionalFormatting>
  <conditionalFormatting sqref="A77:J84">
    <cfRule type="expression" dxfId="6" priority="6">
      <formula>CELL("PROTECT", A77)=0</formula>
    </cfRule>
  </conditionalFormatting>
  <conditionalFormatting sqref="A86:J99">
    <cfRule type="expression" dxfId="5" priority="4">
      <formula>CELL("PROTECT", A86)=0</formula>
    </cfRule>
  </conditionalFormatting>
  <conditionalFormatting sqref="A100:J103">
    <cfRule type="expression" dxfId="4" priority="2">
      <formula>CELL("PROTECT", A100)=0</formula>
    </cfRule>
  </conditionalFormatting>
  <conditionalFormatting sqref="A104:J109 A110:C111 E110:J111 A112:J114 A31:G31 J31 A76 C76:J76 A85 C85:J85">
    <cfRule type="expression" dxfId="3" priority="18">
      <formula>CELL("PROTECT", A31)=0</formula>
    </cfRule>
  </conditionalFormatting>
  <conditionalFormatting sqref="A115:J135">
    <cfRule type="expression" dxfId="2" priority="1">
      <formula>CELL("PROTECT", A115)=0</formula>
    </cfRule>
  </conditionalFormatting>
  <conditionalFormatting sqref="E95:I96">
    <cfRule type="expression" dxfId="0" priority="3">
      <formula>$B95=""</formula>
    </cfRule>
  </conditionalFormatting>
  <dataValidations count="1">
    <dataValidation type="list" allowBlank="1" showInputMessage="1" showErrorMessage="1" sqref="K63" xr:uid="{00000000-0002-0000-0100-000000000000}">
      <formula1>"PMoptions"</formula1>
    </dataValidation>
  </dataValidations>
  <hyperlinks>
    <hyperlink ref="C12" r:id="rId1" xr:uid="{EF3EF233-ABAC-49E8-9A71-AF8FC59C94C2}"/>
  </hyperlinks>
  <pageMargins left="0.45" right="0.45" top="0.5" bottom="0.5" header="0.3" footer="0.3"/>
  <pageSetup scale="66"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16"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F8626-BD1B-4D16-ABAE-8012A6FD267F}">
  <dimension ref="A1:AE3"/>
  <sheetViews>
    <sheetView showGridLines="0" topLeftCell="B55" zoomScaleNormal="100" workbookViewId="0">
      <selection activeCell="I87" sqref="I87"/>
    </sheetView>
  </sheetViews>
  <sheetFormatPr defaultRowHeight="14.5" x14ac:dyDescent="0.35"/>
  <cols>
    <col min="1" max="8" width="9.1796875" customWidth="1"/>
    <col min="9" max="9" width="6.1796875" customWidth="1"/>
    <col min="10" max="17" width="9.1796875" customWidth="1"/>
    <col min="18" max="18" width="4" customWidth="1"/>
    <col min="19" max="19" width="9.1796875" customWidth="1"/>
  </cols>
  <sheetData>
    <row r="1" spans="1:31" ht="15" customHeight="1" x14ac:dyDescent="0.5">
      <c r="A1" s="194" t="s">
        <v>86</v>
      </c>
      <c r="B1" s="194"/>
      <c r="C1" s="194"/>
      <c r="D1" s="194"/>
      <c r="E1" s="194"/>
      <c r="F1" s="194"/>
      <c r="G1" s="194"/>
      <c r="H1" s="194"/>
      <c r="I1" s="194"/>
      <c r="J1" s="194"/>
      <c r="K1" s="194"/>
      <c r="L1" s="194"/>
      <c r="M1" s="194"/>
      <c r="N1" s="194"/>
      <c r="O1" s="194"/>
      <c r="P1" s="194"/>
      <c r="Q1" s="194"/>
      <c r="R1" s="194"/>
      <c r="S1" s="165"/>
      <c r="T1" s="166"/>
      <c r="U1" s="166"/>
      <c r="V1" s="166"/>
      <c r="W1" s="166"/>
      <c r="X1" s="166"/>
      <c r="Y1" s="166"/>
      <c r="Z1" s="166"/>
      <c r="AA1" s="166"/>
      <c r="AB1" s="166"/>
      <c r="AC1" s="166"/>
      <c r="AD1" s="166"/>
      <c r="AE1" s="166"/>
    </row>
    <row r="2" spans="1:31" ht="15" customHeight="1" x14ac:dyDescent="0.5">
      <c r="A2" s="194"/>
      <c r="B2" s="194"/>
      <c r="C2" s="194"/>
      <c r="D2" s="194"/>
      <c r="E2" s="194"/>
      <c r="F2" s="194"/>
      <c r="G2" s="194"/>
      <c r="H2" s="194"/>
      <c r="I2" s="194"/>
      <c r="J2" s="194"/>
      <c r="K2" s="194"/>
      <c r="L2" s="194"/>
      <c r="M2" s="194"/>
      <c r="N2" s="194"/>
      <c r="O2" s="194"/>
      <c r="P2" s="194"/>
      <c r="Q2" s="194"/>
      <c r="R2" s="194"/>
      <c r="S2" s="165"/>
      <c r="T2" s="166"/>
      <c r="U2" s="166"/>
      <c r="V2" s="166"/>
      <c r="W2" s="166"/>
      <c r="X2" s="166"/>
      <c r="Y2" s="166"/>
      <c r="Z2" s="166"/>
      <c r="AA2" s="166"/>
      <c r="AB2" s="166"/>
      <c r="AC2" s="166"/>
      <c r="AD2" s="166"/>
      <c r="AE2" s="166"/>
    </row>
    <row r="3" spans="1:31" ht="9" customHeight="1" x14ac:dyDescent="0.35"/>
  </sheetData>
  <sheetProtection password="E721" sheet="1" scenarios="1"/>
  <mergeCells count="1">
    <mergeCell ref="A1:R2"/>
  </mergeCells>
  <pageMargins left="0.7" right="0.7" top="0.75" bottom="0.75" header="0.3" footer="0.3"/>
  <pageSetup scale="5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D6007-F8B1-4694-8BDD-1E0E650901C7}">
  <dimension ref="A1:AE3"/>
  <sheetViews>
    <sheetView showGridLines="0" zoomScaleNormal="100" workbookViewId="0">
      <selection activeCell="I87" sqref="I87"/>
    </sheetView>
  </sheetViews>
  <sheetFormatPr defaultRowHeight="14.5" x14ac:dyDescent="0.35"/>
  <cols>
    <col min="1" max="8" width="9.1796875" customWidth="1"/>
    <col min="9" max="9" width="6.1796875" customWidth="1"/>
    <col min="10" max="17" width="9.1796875" customWidth="1"/>
    <col min="18" max="18" width="4" customWidth="1"/>
    <col min="19" max="19" width="9.1796875" customWidth="1"/>
  </cols>
  <sheetData>
    <row r="1" spans="1:31" ht="15" customHeight="1" x14ac:dyDescent="0.5">
      <c r="A1" s="194" t="s">
        <v>86</v>
      </c>
      <c r="B1" s="194"/>
      <c r="C1" s="194"/>
      <c r="D1" s="194"/>
      <c r="E1" s="194"/>
      <c r="F1" s="194"/>
      <c r="G1" s="194"/>
      <c r="H1" s="194"/>
      <c r="I1" s="194"/>
      <c r="J1" s="194"/>
      <c r="K1" s="194"/>
      <c r="L1" s="194"/>
      <c r="M1" s="194"/>
      <c r="N1" s="194"/>
      <c r="O1" s="194"/>
      <c r="P1" s="194"/>
      <c r="Q1" s="194"/>
      <c r="R1" s="194"/>
      <c r="S1" s="165"/>
      <c r="T1" s="166"/>
      <c r="U1" s="166"/>
      <c r="V1" s="166"/>
      <c r="W1" s="166"/>
      <c r="X1" s="166"/>
      <c r="Y1" s="166"/>
      <c r="Z1" s="166"/>
      <c r="AA1" s="166"/>
      <c r="AB1" s="166"/>
      <c r="AC1" s="166"/>
      <c r="AD1" s="166"/>
      <c r="AE1" s="166"/>
    </row>
    <row r="2" spans="1:31" ht="15" customHeight="1" x14ac:dyDescent="0.5">
      <c r="A2" s="194"/>
      <c r="B2" s="194"/>
      <c r="C2" s="194"/>
      <c r="D2" s="194"/>
      <c r="E2" s="194"/>
      <c r="F2" s="194"/>
      <c r="G2" s="194"/>
      <c r="H2" s="194"/>
      <c r="I2" s="194"/>
      <c r="J2" s="194"/>
      <c r="K2" s="194"/>
      <c r="L2" s="194"/>
      <c r="M2" s="194"/>
      <c r="N2" s="194"/>
      <c r="O2" s="194"/>
      <c r="P2" s="194"/>
      <c r="Q2" s="194"/>
      <c r="R2" s="194"/>
      <c r="S2" s="165"/>
      <c r="T2" s="166"/>
      <c r="U2" s="166"/>
      <c r="V2" s="166"/>
      <c r="W2" s="166"/>
      <c r="X2" s="166"/>
      <c r="Y2" s="166"/>
      <c r="Z2" s="166"/>
      <c r="AA2" s="166"/>
      <c r="AB2" s="166"/>
      <c r="AC2" s="166"/>
      <c r="AD2" s="166"/>
      <c r="AE2" s="166"/>
    </row>
    <row r="3" spans="1:31" ht="9" customHeight="1" x14ac:dyDescent="0.3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46F93-F00D-4EA7-9D95-A1C18FAE79DA}">
  <dimension ref="A1:AE3"/>
  <sheetViews>
    <sheetView showGridLines="0" zoomScaleNormal="100" workbookViewId="0">
      <selection activeCell="I87" sqref="I87"/>
    </sheetView>
  </sheetViews>
  <sheetFormatPr defaultRowHeight="14.5" x14ac:dyDescent="0.35"/>
  <cols>
    <col min="1" max="8" width="9.1796875" customWidth="1"/>
    <col min="9" max="9" width="6.1796875" customWidth="1"/>
    <col min="10" max="17" width="9.1796875" customWidth="1"/>
    <col min="18" max="18" width="4" customWidth="1"/>
    <col min="19" max="19" width="9.1796875" customWidth="1"/>
  </cols>
  <sheetData>
    <row r="1" spans="1:31" ht="15" customHeight="1" x14ac:dyDescent="0.5">
      <c r="A1" s="194" t="s">
        <v>86</v>
      </c>
      <c r="B1" s="194"/>
      <c r="C1" s="194"/>
      <c r="D1" s="194"/>
      <c r="E1" s="194"/>
      <c r="F1" s="194"/>
      <c r="G1" s="194"/>
      <c r="H1" s="194"/>
      <c r="I1" s="194"/>
      <c r="J1" s="194"/>
      <c r="K1" s="194"/>
      <c r="L1" s="194"/>
      <c r="M1" s="194"/>
      <c r="N1" s="194"/>
      <c r="O1" s="194"/>
      <c r="P1" s="194"/>
      <c r="Q1" s="194"/>
      <c r="R1" s="194"/>
      <c r="S1" s="165"/>
      <c r="T1" s="166"/>
      <c r="U1" s="166"/>
      <c r="V1" s="166"/>
      <c r="W1" s="166"/>
      <c r="X1" s="166"/>
      <c r="Y1" s="166"/>
      <c r="Z1" s="166"/>
      <c r="AA1" s="166"/>
      <c r="AB1" s="166"/>
      <c r="AC1" s="166"/>
      <c r="AD1" s="166"/>
      <c r="AE1" s="166"/>
    </row>
    <row r="2" spans="1:31" ht="15" customHeight="1" x14ac:dyDescent="0.5">
      <c r="A2" s="194"/>
      <c r="B2" s="194"/>
      <c r="C2" s="194"/>
      <c r="D2" s="194"/>
      <c r="E2" s="194"/>
      <c r="F2" s="194"/>
      <c r="G2" s="194"/>
      <c r="H2" s="194"/>
      <c r="I2" s="194"/>
      <c r="J2" s="194"/>
      <c r="K2" s="194"/>
      <c r="L2" s="194"/>
      <c r="M2" s="194"/>
      <c r="N2" s="194"/>
      <c r="O2" s="194"/>
      <c r="P2" s="194"/>
      <c r="Q2" s="194"/>
      <c r="R2" s="194"/>
      <c r="S2" s="165"/>
      <c r="T2" s="166"/>
      <c r="U2" s="166"/>
      <c r="V2" s="166"/>
      <c r="W2" s="166"/>
      <c r="X2" s="166"/>
      <c r="Y2" s="166"/>
      <c r="Z2" s="166"/>
      <c r="AA2" s="166"/>
      <c r="AB2" s="166"/>
      <c r="AC2" s="166"/>
      <c r="AD2" s="166"/>
      <c r="AE2" s="166"/>
    </row>
    <row r="3" spans="1:31" ht="9" customHeight="1" x14ac:dyDescent="0.3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6F8E1-202D-4B63-AD64-A307A81ABE49}">
  <dimension ref="A1:AE3"/>
  <sheetViews>
    <sheetView showGridLines="0" zoomScaleNormal="100" workbookViewId="0">
      <selection activeCell="I87" sqref="I87"/>
    </sheetView>
  </sheetViews>
  <sheetFormatPr defaultRowHeight="14.5" x14ac:dyDescent="0.35"/>
  <cols>
    <col min="1" max="8" width="9.26953125" customWidth="1"/>
    <col min="9" max="9" width="6.26953125" customWidth="1"/>
    <col min="10" max="17" width="9.26953125" customWidth="1"/>
    <col min="18" max="18" width="4" customWidth="1"/>
    <col min="19" max="19" width="9.26953125" customWidth="1"/>
  </cols>
  <sheetData>
    <row r="1" spans="1:31" ht="15" customHeight="1" x14ac:dyDescent="0.5">
      <c r="A1" s="194" t="s">
        <v>86</v>
      </c>
      <c r="B1" s="194"/>
      <c r="C1" s="194"/>
      <c r="D1" s="194"/>
      <c r="E1" s="194"/>
      <c r="F1" s="194"/>
      <c r="G1" s="194"/>
      <c r="H1" s="194"/>
      <c r="I1" s="194"/>
      <c r="J1" s="194"/>
      <c r="K1" s="194"/>
      <c r="L1" s="194"/>
      <c r="M1" s="194"/>
      <c r="N1" s="194"/>
      <c r="O1" s="194"/>
      <c r="P1" s="194"/>
      <c r="Q1" s="194"/>
      <c r="R1" s="194"/>
      <c r="S1" s="165"/>
      <c r="T1" s="166"/>
      <c r="U1" s="166"/>
      <c r="V1" s="166"/>
      <c r="W1" s="166"/>
      <c r="X1" s="166"/>
      <c r="Y1" s="166"/>
      <c r="Z1" s="166"/>
      <c r="AA1" s="166"/>
      <c r="AB1" s="166"/>
      <c r="AC1" s="166"/>
      <c r="AD1" s="166"/>
      <c r="AE1" s="166"/>
    </row>
    <row r="2" spans="1:31" ht="15" customHeight="1" x14ac:dyDescent="0.5">
      <c r="A2" s="194"/>
      <c r="B2" s="194"/>
      <c r="C2" s="194"/>
      <c r="D2" s="194"/>
      <c r="E2" s="194"/>
      <c r="F2" s="194"/>
      <c r="G2" s="194"/>
      <c r="H2" s="194"/>
      <c r="I2" s="194"/>
      <c r="J2" s="194"/>
      <c r="K2" s="194"/>
      <c r="L2" s="194"/>
      <c r="M2" s="194"/>
      <c r="N2" s="194"/>
      <c r="O2" s="194"/>
      <c r="P2" s="194"/>
      <c r="Q2" s="194"/>
      <c r="R2" s="194"/>
      <c r="S2" s="165"/>
      <c r="T2" s="166"/>
      <c r="U2" s="166"/>
      <c r="V2" s="166"/>
      <c r="W2" s="166"/>
      <c r="X2" s="166"/>
      <c r="Y2" s="166"/>
      <c r="Z2" s="166"/>
      <c r="AA2" s="166"/>
      <c r="AB2" s="166"/>
      <c r="AC2" s="166"/>
      <c r="AD2" s="166"/>
      <c r="AE2" s="166"/>
    </row>
    <row r="3" spans="1:31" ht="9" customHeight="1" x14ac:dyDescent="0.35"/>
  </sheetData>
  <sheetProtection password="E721" sheet="1" scenarios="1"/>
  <mergeCells count="1">
    <mergeCell ref="A1:R2"/>
  </mergeCells>
  <pageMargins left="0.7" right="0.7" top="0.75" bottom="0.75" header="0.3" footer="0.3"/>
  <pageSetup scale="54"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4.5" x14ac:dyDescent="0.35"/>
  <cols>
    <col min="2" max="2" width="50.1796875" bestFit="1" customWidth="1"/>
    <col min="8" max="8" width="9.1796875" style="2"/>
    <col min="13" max="13" width="15.453125" bestFit="1" customWidth="1"/>
    <col min="15" max="15" width="58.81640625" bestFit="1" customWidth="1"/>
  </cols>
  <sheetData>
    <row r="1" spans="2:15" x14ac:dyDescent="0.35">
      <c r="B1" s="1" t="s">
        <v>32</v>
      </c>
      <c r="C1" s="1"/>
      <c r="D1" s="1" t="s">
        <v>87</v>
      </c>
      <c r="E1" s="1"/>
      <c r="F1" s="1" t="s">
        <v>88</v>
      </c>
      <c r="G1" s="1"/>
      <c r="H1" s="94"/>
      <c r="I1" s="1"/>
      <c r="J1" s="1"/>
      <c r="K1" s="1"/>
      <c r="L1" s="1"/>
      <c r="M1" s="1" t="s">
        <v>89</v>
      </c>
      <c r="N1" s="1"/>
      <c r="O1" s="1" t="s">
        <v>90</v>
      </c>
    </row>
    <row r="2" spans="2:15" ht="15" customHeight="1" x14ac:dyDescent="0.35">
      <c r="B2" t="s">
        <v>91</v>
      </c>
      <c r="D2" t="s">
        <v>92</v>
      </c>
      <c r="F2" t="s">
        <v>93</v>
      </c>
      <c r="H2" s="2" t="s">
        <v>94</v>
      </c>
      <c r="J2" t="s">
        <v>95</v>
      </c>
      <c r="M2" t="s">
        <v>3</v>
      </c>
      <c r="O2" t="s">
        <v>2</v>
      </c>
    </row>
    <row r="3" spans="2:15" ht="15" customHeight="1" x14ac:dyDescent="0.35">
      <c r="B3" t="s">
        <v>96</v>
      </c>
      <c r="D3" t="s">
        <v>97</v>
      </c>
      <c r="F3" t="s">
        <v>4</v>
      </c>
      <c r="H3" s="3" t="s">
        <v>98</v>
      </c>
      <c r="J3" t="s">
        <v>99</v>
      </c>
      <c r="M3" t="str">
        <f ca="1">TEXT(DATE(YEAR(TODAY()), MONTH(TODAY())+ROWS($M$2:$M3)-1, DAY(1)), "MMMM YYYY")</f>
        <v>January 2026</v>
      </c>
      <c r="O3" t="s">
        <v>100</v>
      </c>
    </row>
    <row r="4" spans="2:15" ht="15" customHeight="1" x14ac:dyDescent="0.35">
      <c r="B4" t="s">
        <v>101</v>
      </c>
      <c r="F4" t="s">
        <v>102</v>
      </c>
      <c r="H4" s="2" t="s">
        <v>103</v>
      </c>
      <c r="J4" t="s">
        <v>104</v>
      </c>
      <c r="M4" t="str">
        <f ca="1">TEXT(DATE(YEAR(TODAY()), MONTH(TODAY())+ROWS($M$2:$M4)-1, DAY(1)), "MMMM YYYY")</f>
        <v>February 2026</v>
      </c>
    </row>
    <row r="5" spans="2:15" ht="15" customHeight="1" x14ac:dyDescent="0.35">
      <c r="B5" t="s">
        <v>105</v>
      </c>
      <c r="H5" s="3" t="s">
        <v>106</v>
      </c>
      <c r="J5" t="s">
        <v>102</v>
      </c>
      <c r="M5" t="str">
        <f ca="1">TEXT(DATE(YEAR(TODAY()), MONTH(TODAY())+ROWS($M$2:$M5)-1, DAY(1)), "MMMM YYYY")</f>
        <v>March 2026</v>
      </c>
    </row>
    <row r="6" spans="2:15" ht="15" customHeight="1" x14ac:dyDescent="0.35">
      <c r="B6" t="s">
        <v>107</v>
      </c>
      <c r="H6" s="2" t="s">
        <v>108</v>
      </c>
      <c r="M6" t="str">
        <f ca="1">TEXT(DATE(YEAR(TODAY()), MONTH(TODAY())+ROWS($M$2:$M6)-1, DAY(1)), "MMMM YYYY")</f>
        <v>April 2026</v>
      </c>
    </row>
    <row r="7" spans="2:15" ht="15" customHeight="1" x14ac:dyDescent="0.35">
      <c r="B7" t="s">
        <v>109</v>
      </c>
      <c r="H7" s="3" t="s">
        <v>110</v>
      </c>
      <c r="M7" t="str">
        <f ca="1">TEXT(DATE(YEAR(TODAY()), MONTH(TODAY())+ROWS($M$2:$M7)-1, DAY(1)), "MMMM YYYY")</f>
        <v>May 2026</v>
      </c>
    </row>
    <row r="8" spans="2:15" ht="15" customHeight="1" x14ac:dyDescent="0.35">
      <c r="B8" t="s">
        <v>111</v>
      </c>
      <c r="D8" t="s">
        <v>112</v>
      </c>
      <c r="H8" s="2" t="s">
        <v>113</v>
      </c>
      <c r="M8" t="str">
        <f ca="1">TEXT(DATE(YEAR(TODAY()), MONTH(TODAY())+ROWS($M$2:$M8)-1, DAY(1)), "MMMM YYYY")</f>
        <v>June 2026</v>
      </c>
    </row>
    <row r="9" spans="2:15" ht="15" customHeight="1" x14ac:dyDescent="0.35">
      <c r="B9" t="s">
        <v>114</v>
      </c>
      <c r="D9" t="s">
        <v>115</v>
      </c>
      <c r="H9" s="3" t="s">
        <v>116</v>
      </c>
      <c r="M9" t="str">
        <f ca="1">TEXT(DATE(YEAR(TODAY()), MONTH(TODAY())+ROWS($M$2:$M9)-1, DAY(1)), "MMMM YYYY")</f>
        <v>July 2026</v>
      </c>
    </row>
    <row r="10" spans="2:15" ht="15" customHeight="1" x14ac:dyDescent="0.35">
      <c r="B10" t="s">
        <v>117</v>
      </c>
      <c r="D10" t="s">
        <v>41</v>
      </c>
      <c r="H10" s="2" t="s">
        <v>118</v>
      </c>
      <c r="M10" t="str">
        <f ca="1">TEXT(DATE(YEAR(TODAY()), MONTH(TODAY())+ROWS($M$2:$M10)-1, DAY(1)), "MMMM YYYY")</f>
        <v>August 2026</v>
      </c>
    </row>
    <row r="11" spans="2:15" ht="15" customHeight="1" x14ac:dyDescent="0.35">
      <c r="B11" t="s">
        <v>119</v>
      </c>
      <c r="H11" s="3" t="s">
        <v>120</v>
      </c>
      <c r="M11" t="str">
        <f ca="1">TEXT(DATE(YEAR(TODAY()), MONTH(TODAY())+ROWS($M$2:$M11)-1, DAY(1)), "MMMM YYYY")</f>
        <v>September 2026</v>
      </c>
    </row>
    <row r="12" spans="2:15" ht="15" customHeight="1" x14ac:dyDescent="0.35">
      <c r="B12" t="s">
        <v>121</v>
      </c>
      <c r="H12" s="3" t="s">
        <v>122</v>
      </c>
      <c r="M12" t="str">
        <f ca="1">TEXT(DATE(YEAR(TODAY()), MONTH(TODAY())+ROWS($M$2:$M12)-1, DAY(1)), "MMMM YYYY")</f>
        <v>October 2026</v>
      </c>
    </row>
    <row r="13" spans="2:15" ht="15" customHeight="1" x14ac:dyDescent="0.35">
      <c r="B13" t="s">
        <v>123</v>
      </c>
      <c r="H13" s="3" t="s">
        <v>124</v>
      </c>
      <c r="M13" t="str">
        <f ca="1">TEXT(DATE(YEAR(TODAY()), MONTH(TODAY())+ROWS($M$2:$M13)-1, DAY(1)), "MMMM YYYY")</f>
        <v>November 2026</v>
      </c>
    </row>
    <row r="14" spans="2:15" ht="15" customHeight="1" x14ac:dyDescent="0.35">
      <c r="B14" t="s">
        <v>125</v>
      </c>
      <c r="H14" s="2" t="s">
        <v>126</v>
      </c>
      <c r="M14" t="str">
        <f ca="1">TEXT(DATE(YEAR(TODAY()), MONTH(TODAY())+ROWS($M$2:$M14)-1, DAY(1)), "MMMM YYYY")</f>
        <v>December 2026</v>
      </c>
    </row>
    <row r="15" spans="2:15" ht="15" customHeight="1" x14ac:dyDescent="0.35">
      <c r="B15" t="s">
        <v>127</v>
      </c>
      <c r="H15" s="3" t="s">
        <v>128</v>
      </c>
      <c r="M15" t="str">
        <f ca="1">TEXT(DATE(YEAR(TODAY()), MONTH(TODAY())+ROWS($M$2:$M15)-1, DAY(1)), "MMMM YYYY")</f>
        <v>January 2027</v>
      </c>
    </row>
    <row r="16" spans="2:15" ht="15" customHeight="1" x14ac:dyDescent="0.35">
      <c r="B16" t="s">
        <v>129</v>
      </c>
      <c r="H16" s="2" t="s">
        <v>130</v>
      </c>
      <c r="M16" t="str">
        <f ca="1">TEXT(DATE(YEAR(TODAY()), MONTH(TODAY())+ROWS($M$2:$M16)-1, DAY(1)), "MMMM YYYY")</f>
        <v>February 2027</v>
      </c>
    </row>
    <row r="17" spans="2:13" ht="15" customHeight="1" x14ac:dyDescent="0.35">
      <c r="B17" t="s">
        <v>131</v>
      </c>
      <c r="H17" s="3" t="s">
        <v>132</v>
      </c>
      <c r="M17" t="str">
        <f ca="1">TEXT(DATE(YEAR(TODAY()), MONTH(TODAY())+ROWS($M$2:$M17)-1, DAY(1)), "MMMM YYYY")</f>
        <v>March 2027</v>
      </c>
    </row>
    <row r="18" spans="2:13" ht="15" customHeight="1" x14ac:dyDescent="0.35">
      <c r="B18" t="s">
        <v>133</v>
      </c>
      <c r="H18" s="2" t="s">
        <v>134</v>
      </c>
      <c r="M18" t="str">
        <f ca="1">TEXT(DATE(YEAR(TODAY()), MONTH(TODAY())+ROWS($M$2:$M18)-1, DAY(1)), "MMMM YYYY")</f>
        <v>April 2027</v>
      </c>
    </row>
    <row r="19" spans="2:13" ht="15" customHeight="1" x14ac:dyDescent="0.35">
      <c r="B19" t="s">
        <v>135</v>
      </c>
      <c r="H19" s="3" t="s">
        <v>136</v>
      </c>
      <c r="M19" t="str">
        <f ca="1">TEXT(DATE(YEAR(TODAY()), MONTH(TODAY())+ROWS($M$2:$M19)-1, DAY(1)), "MMMM YYYY")</f>
        <v>May 2027</v>
      </c>
    </row>
    <row r="20" spans="2:13" ht="15" customHeight="1" x14ac:dyDescent="0.35">
      <c r="B20" t="s">
        <v>137</v>
      </c>
      <c r="H20" s="2" t="s">
        <v>138</v>
      </c>
      <c r="M20" t="str">
        <f ca="1">TEXT(DATE(YEAR(TODAY()), MONTH(TODAY())+ROWS($M$2:$M20)-1, DAY(1)), "MMMM YYYY")</f>
        <v>June 2027</v>
      </c>
    </row>
    <row r="21" spans="2:13" ht="15" customHeight="1" x14ac:dyDescent="0.35">
      <c r="B21" t="s">
        <v>139</v>
      </c>
      <c r="H21" s="3">
        <v>2022</v>
      </c>
      <c r="M21" t="str">
        <f ca="1">TEXT(DATE(YEAR(TODAY()), MONTH(TODAY())+ROWS($M$2:$M21)-1, DAY(1)), "MMMM YYYY")</f>
        <v>July 2027</v>
      </c>
    </row>
    <row r="22" spans="2:13" ht="15" customHeight="1" x14ac:dyDescent="0.35">
      <c r="B22" t="s">
        <v>140</v>
      </c>
      <c r="H22" s="2" t="s">
        <v>141</v>
      </c>
      <c r="M22" t="str">
        <f ca="1">TEXT(DATE(YEAR(TODAY()), MONTH(TODAY())+ROWS($M$2:$M22)-1, DAY(1)), "MMMM YYYY")</f>
        <v>August 2027</v>
      </c>
    </row>
    <row r="23" spans="2:13" ht="15" customHeight="1" x14ac:dyDescent="0.35">
      <c r="B23" t="s">
        <v>142</v>
      </c>
      <c r="H23" s="3">
        <v>2024</v>
      </c>
      <c r="M23" t="str">
        <f ca="1">TEXT(DATE(YEAR(TODAY()), MONTH(TODAY())+ROWS($M$2:$M23)-1, DAY(1)), "MMMM YYYY")</f>
        <v>September 2027</v>
      </c>
    </row>
    <row r="24" spans="2:13" ht="15" customHeight="1" x14ac:dyDescent="0.35">
      <c r="B24" t="s">
        <v>143</v>
      </c>
      <c r="M24" t="str">
        <f ca="1">TEXT(DATE(YEAR(TODAY()), MONTH(TODAY())+ROWS($M$2:$M24)-1, DAY(1)), "MMMM YYYY")</f>
        <v>October 2027</v>
      </c>
    </row>
    <row r="25" spans="2:13" ht="15" customHeight="1" x14ac:dyDescent="0.35">
      <c r="B25" t="s">
        <v>144</v>
      </c>
      <c r="H25" s="3"/>
      <c r="M25" t="str">
        <f ca="1">TEXT(DATE(YEAR(TODAY()), MONTH(TODAY())+ROWS($M$2:$M25)-1, DAY(1)), "MMMM YYYY")</f>
        <v>November 2027</v>
      </c>
    </row>
    <row r="26" spans="2:13" ht="15" customHeight="1" x14ac:dyDescent="0.35">
      <c r="B26" t="s">
        <v>145</v>
      </c>
      <c r="M26" t="str">
        <f ca="1">TEXT(DATE(YEAR(TODAY()), MONTH(TODAY())+ROWS($M$2:$M26)-1, DAY(1)), "MMMM YYYY")</f>
        <v>December 2027</v>
      </c>
    </row>
    <row r="27" spans="2:13" ht="15" customHeight="1" x14ac:dyDescent="0.35">
      <c r="B27" t="s">
        <v>146</v>
      </c>
    </row>
    <row r="28" spans="2:13" ht="15" customHeight="1" x14ac:dyDescent="0.35">
      <c r="B28" t="s">
        <v>147</v>
      </c>
    </row>
    <row r="29" spans="2:13" ht="15" customHeight="1" x14ac:dyDescent="0.35">
      <c r="B29" t="s">
        <v>148</v>
      </c>
    </row>
    <row r="30" spans="2:13" ht="15" customHeight="1" x14ac:dyDescent="0.35">
      <c r="B30" t="s">
        <v>149</v>
      </c>
    </row>
    <row r="31" spans="2:13" ht="15" customHeight="1" x14ac:dyDescent="0.35">
      <c r="B31" t="s">
        <v>150</v>
      </c>
    </row>
    <row r="32" spans="2:13" ht="15" customHeight="1" x14ac:dyDescent="0.35">
      <c r="B32" t="s">
        <v>151</v>
      </c>
    </row>
    <row r="33" spans="2:2" ht="15" customHeight="1" x14ac:dyDescent="0.35">
      <c r="B33" t="s">
        <v>152</v>
      </c>
    </row>
    <row r="34" spans="2:2" ht="15" customHeight="1" x14ac:dyDescent="0.35">
      <c r="B34" t="s">
        <v>153</v>
      </c>
    </row>
    <row r="35" spans="2:2" ht="15" customHeight="1" x14ac:dyDescent="0.35">
      <c r="B35" t="s">
        <v>154</v>
      </c>
    </row>
    <row r="36" spans="2:2" ht="15" customHeight="1" x14ac:dyDescent="0.35">
      <c r="B36" t="s">
        <v>155</v>
      </c>
    </row>
    <row r="37" spans="2:2" ht="15" customHeight="1" x14ac:dyDescent="0.35">
      <c r="B37" t="s">
        <v>156</v>
      </c>
    </row>
    <row r="38" spans="2:2" ht="15" customHeight="1" x14ac:dyDescent="0.35">
      <c r="B38" t="s">
        <v>157</v>
      </c>
    </row>
    <row r="39" spans="2:2" ht="15" customHeight="1" x14ac:dyDescent="0.35">
      <c r="B39" t="s">
        <v>158</v>
      </c>
    </row>
    <row r="40" spans="2:2" ht="15" customHeight="1" x14ac:dyDescent="0.35">
      <c r="B40" t="s">
        <v>159</v>
      </c>
    </row>
    <row r="41" spans="2:2" ht="15" customHeight="1" x14ac:dyDescent="0.35">
      <c r="B41" t="s">
        <v>160</v>
      </c>
    </row>
    <row r="42" spans="2:2" ht="15" customHeight="1" x14ac:dyDescent="0.35">
      <c r="B42" t="s">
        <v>161</v>
      </c>
    </row>
    <row r="43" spans="2:2" ht="15" customHeight="1" x14ac:dyDescent="0.35">
      <c r="B43" t="s">
        <v>162</v>
      </c>
    </row>
    <row r="44" spans="2:2" ht="15" customHeight="1" x14ac:dyDescent="0.35">
      <c r="B44" t="s">
        <v>163</v>
      </c>
    </row>
    <row r="45" spans="2:2" ht="15" customHeight="1" x14ac:dyDescent="0.35">
      <c r="B45" t="s">
        <v>164</v>
      </c>
    </row>
    <row r="46" spans="2:2" ht="15" customHeight="1" x14ac:dyDescent="0.35">
      <c r="B46" t="s">
        <v>165</v>
      </c>
    </row>
    <row r="47" spans="2:2" ht="15" customHeight="1" x14ac:dyDescent="0.35">
      <c r="B47" t="s">
        <v>166</v>
      </c>
    </row>
    <row r="48" spans="2:2" ht="15" customHeight="1" x14ac:dyDescent="0.35">
      <c r="B48" t="s">
        <v>167</v>
      </c>
    </row>
    <row r="49" spans="2:2" ht="15" customHeight="1" x14ac:dyDescent="0.35">
      <c r="B49" t="s">
        <v>168</v>
      </c>
    </row>
    <row r="50" spans="2:2" ht="15" customHeight="1" x14ac:dyDescent="0.35">
      <c r="B50" t="s">
        <v>169</v>
      </c>
    </row>
    <row r="51" spans="2:2" ht="15" customHeight="1" x14ac:dyDescent="0.35">
      <c r="B51" t="s">
        <v>170</v>
      </c>
    </row>
    <row r="52" spans="2:2" ht="15" customHeight="1" x14ac:dyDescent="0.35">
      <c r="B52" t="s">
        <v>171</v>
      </c>
    </row>
    <row r="53" spans="2:2" ht="15" customHeight="1" x14ac:dyDescent="0.35">
      <c r="B53" t="s">
        <v>172</v>
      </c>
    </row>
    <row r="54" spans="2:2" ht="15" customHeight="1" x14ac:dyDescent="0.35">
      <c r="B54" t="s">
        <v>173</v>
      </c>
    </row>
    <row r="55" spans="2:2" ht="15" customHeight="1" x14ac:dyDescent="0.35">
      <c r="B55" t="s">
        <v>174</v>
      </c>
    </row>
    <row r="56" spans="2:2" ht="15" customHeight="1" x14ac:dyDescent="0.35">
      <c r="B56" t="s">
        <v>175</v>
      </c>
    </row>
    <row r="57" spans="2:2" ht="15" customHeight="1" x14ac:dyDescent="0.35">
      <c r="B57" t="s">
        <v>176</v>
      </c>
    </row>
    <row r="58" spans="2:2" ht="15" customHeight="1" x14ac:dyDescent="0.35">
      <c r="B58" t="s">
        <v>177</v>
      </c>
    </row>
    <row r="59" spans="2:2" ht="15" customHeight="1" x14ac:dyDescent="0.35">
      <c r="B59" t="s">
        <v>178</v>
      </c>
    </row>
    <row r="60" spans="2:2" ht="15" customHeight="1" x14ac:dyDescent="0.35">
      <c r="B60" t="s">
        <v>179</v>
      </c>
    </row>
    <row r="61" spans="2:2" ht="15" customHeight="1" x14ac:dyDescent="0.35">
      <c r="B61" t="s">
        <v>180</v>
      </c>
    </row>
    <row r="62" spans="2:2" ht="15" customHeight="1" x14ac:dyDescent="0.35">
      <c r="B62" t="s">
        <v>181</v>
      </c>
    </row>
    <row r="63" spans="2:2" ht="15" customHeight="1" x14ac:dyDescent="0.35">
      <c r="B63" t="s">
        <v>182</v>
      </c>
    </row>
    <row r="64" spans="2:2" ht="15" customHeight="1" x14ac:dyDescent="0.35">
      <c r="B64" t="s">
        <v>183</v>
      </c>
    </row>
    <row r="65" spans="2:2" ht="15" customHeight="1" x14ac:dyDescent="0.35">
      <c r="B65" t="s">
        <v>184</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6BC1FC03CB53B40BC3300DA8FC9F197" ma:contentTypeVersion="6" ma:contentTypeDescription="Create a new document." ma:contentTypeScope="" ma:versionID="6ef974fd18681809b34873bbff9b7c42">
  <xsd:schema xmlns:xsd="http://www.w3.org/2001/XMLSchema" xmlns:xs="http://www.w3.org/2001/XMLSchema" xmlns:p="http://schemas.microsoft.com/office/2006/metadata/properties" xmlns:ns2="f7448ec1-8ab6-4f9a-8489-c98098ffcc66" xmlns:ns3="0a795077-0e4c-4682-a147-8ec713ec5728" targetNamespace="http://schemas.microsoft.com/office/2006/metadata/properties" ma:root="true" ma:fieldsID="e132b560af7d0748d536a1b91d07de32" ns2:_="" ns3:_="">
    <xsd:import namespace="f7448ec1-8ab6-4f9a-8489-c98098ffcc66"/>
    <xsd:import namespace="0a795077-0e4c-4682-a147-8ec713ec572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448ec1-8ab6-4f9a-8489-c98098ffcc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a795077-0e4c-4682-a147-8ec713ec572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A489014-41EB-48BB-9661-611891D0CA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448ec1-8ab6-4f9a-8489-c98098ffcc66"/>
    <ds:schemaRef ds:uri="0a795077-0e4c-4682-a147-8ec713ec572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13EC3AB-B7C4-4EF6-A686-37D5982FE760}">
  <ds:schemaRefs>
    <ds:schemaRef ds:uri="http://schemas.microsoft.com/sharepoint/v3/contenttype/forms"/>
  </ds:schemaRefs>
</ds:datastoreItem>
</file>

<file path=customXml/itemProps3.xml><?xml version="1.0" encoding="utf-8"?>
<ds:datastoreItem xmlns:ds="http://schemas.openxmlformats.org/officeDocument/2006/customXml" ds:itemID="{69EFD46F-5F39-48E8-A71A-07960D88D1F7}">
  <ds:schemaRefs>
    <ds:schemaRef ds:uri="f7448ec1-8ab6-4f9a-8489-c98098ffcc66"/>
    <ds:schemaRef ds:uri="http://schemas.microsoft.com/office/2006/metadata/properties"/>
    <ds:schemaRef ds:uri="http://purl.org/dc/terms/"/>
    <ds:schemaRef ds:uri="http://www.w3.org/XML/1998/namespace"/>
    <ds:schemaRef ds:uri="0a795077-0e4c-4682-a147-8ec713ec5728"/>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Major Project Report</vt:lpstr>
      <vt:lpstr>Photo Gallery-Dec2024</vt:lpstr>
      <vt:lpstr>Photo Gallery-jun2024</vt:lpstr>
      <vt:lpstr>Photo Gallery-dec2023</vt:lpstr>
      <vt:lpstr>Photo Gallery-jun2023</vt:lpstr>
      <vt:lpstr>Lists</vt:lpstr>
      <vt:lpstr>'Major Project Report'!Print_Area</vt:lpstr>
      <vt:lpstr>'Photo Gallery-dec2023'!Print_Area</vt:lpstr>
      <vt:lpstr>'Photo Gallery-Dec2024'!Print_Area</vt:lpstr>
      <vt:lpstr>'Photo Gallery-jun2023'!Print_Area</vt:lpstr>
      <vt:lpstr>'Photo Gallery-jun2024'!Print_Area</vt:lpstr>
      <vt:lpstr>ReportType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40000293-pierce-py-stem-dec2025</dc:title>
  <dc:subject/>
  <dc:creator>Office of Financial Management;Christine Thomas</dc:creator>
  <cp:keywords/>
  <dc:description/>
  <cp:lastModifiedBy>Susan Locke</cp:lastModifiedBy>
  <cp:revision/>
  <dcterms:created xsi:type="dcterms:W3CDTF">2012-08-29T14:59:47Z</dcterms:created>
  <dcterms:modified xsi:type="dcterms:W3CDTF">2025-12-22T17:30:29Z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0x010100A6BC1FC03CB53B40BC3300DA8FC9F197</vt:lpwstr>
  </property>
</Properties>
</file>