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Major Project Status Reports\2026 MPSR\June 2026\Ready to post online\"/>
    </mc:Choice>
  </mc:AlternateContent>
  <xr:revisionPtr revIDLastSave="0" documentId="8_{33274654-0DD1-426F-8290-5087ECD8D1E3}" xr6:coauthVersionLast="47" xr6:coauthVersionMax="47" xr10:uidLastSave="{00000000-0000-0000-0000-000000000000}"/>
  <bookViews>
    <workbookView xWindow="28680" yWindow="-120" windowWidth="29040" windowHeight="15720" xr2:uid="{00000000-000D-0000-FFFF-FFFF00000000}"/>
  </bookViews>
  <sheets>
    <sheet name="Major Project Report" sheetId="3" r:id="rId1"/>
    <sheet name="Photo Gallery (2)" sheetId="8" r:id="rId2"/>
    <sheet name="Lists" sheetId="4" state="hidden" r:id="rId3"/>
  </sheets>
  <externalReferences>
    <externalReference r:id="rId4"/>
    <externalReference r:id="rId5"/>
  </externalReferences>
  <definedNames>
    <definedName name="ACQ_TOTAL">'[1]A. Acquisition'!$C$12</definedName>
    <definedName name="ACQ_TOTAL_ESC">'[1]A. Acquisition'!$F$12</definedName>
    <definedName name="ART_TOTAL">'[1]E. Artwork'!$C$8</definedName>
    <definedName name="ART_TOTAL_ESC">'[1]E. Artwork'!$F$8</definedName>
    <definedName name="CONST_TOTAL">'[1]C. Construction Contracts'!$C$76</definedName>
    <definedName name="CONST_TOTAL_ESC">'[1]C. Construction Contracts'!$F$76</definedName>
    <definedName name="CONSUL_TOTAL">'[1]B. Consultant Services'!$C$52</definedName>
    <definedName name="CONSUL_TOTAL_ESC">'[1]B. Consultant Services'!$F$52</definedName>
    <definedName name="EQUIP_TOTAL">'[1]D. Equipment'!$C$20</definedName>
    <definedName name="EQUIP_TOTAL_ESC">'[1]D. Equipment'!$F$20</definedName>
    <definedName name="FCOR">'Major Project Report'!$B$3="WASHINGTON STATE MAJOR PROJECT FINAL CLOSE-OUT REPORT"</definedName>
    <definedName name="OTHER_TOTAL">'[1]G. Other Costs'!$C$10</definedName>
    <definedName name="OTHER_TOTAL_ESC">'[1]G. Other Costs'!$F$10</definedName>
    <definedName name="PM_TOTAL">'[1]F. Project Management'!$C$8</definedName>
    <definedName name="PM_TOTAL_ESC">'[1]F. Project Management'!$F$8</definedName>
    <definedName name="_xlnm.Print_Area" localSheetId="0">'Major Project Report'!$A$1:$J$135</definedName>
    <definedName name="procurement">[2]Sheet2!$D$12:$D$15</definedName>
    <definedName name="ReportType">'Major Project Report'!$B$3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3" i="3" l="1"/>
  <c r="E82" i="3"/>
  <c r="C33" i="3" l="1"/>
  <c r="H34" i="3"/>
  <c r="M26" i="4"/>
  <c r="M3" i="4"/>
  <c r="M4" i="4"/>
  <c r="M5" i="4"/>
  <c r="M6" i="4"/>
  <c r="M7" i="4"/>
  <c r="M8" i="4"/>
  <c r="M9" i="4"/>
  <c r="M10" i="4"/>
  <c r="M11" i="4"/>
  <c r="M12" i="4"/>
  <c r="M13" i="4"/>
  <c r="M14" i="4"/>
  <c r="M15" i="4"/>
  <c r="M16" i="4"/>
  <c r="M17" i="4"/>
  <c r="M18" i="4"/>
  <c r="M19" i="4"/>
  <c r="M20" i="4"/>
  <c r="M21" i="4"/>
  <c r="M22" i="4"/>
  <c r="M23" i="4"/>
  <c r="M24" i="4"/>
  <c r="M25" i="4"/>
  <c r="H65" i="3" l="1"/>
  <c r="H66" i="3"/>
  <c r="H68" i="3"/>
  <c r="H69" i="3"/>
  <c r="H70" i="3"/>
  <c r="H67" i="3"/>
  <c r="H45" i="3" l="1"/>
  <c r="H40" i="3"/>
  <c r="H35" i="3"/>
  <c r="H36" i="3"/>
  <c r="H37" i="3"/>
  <c r="B112" i="3" l="1"/>
  <c r="B111" i="3"/>
  <c r="B110" i="3"/>
  <c r="B107" i="3"/>
  <c r="B109" i="3"/>
  <c r="E108" i="3"/>
  <c r="H103" i="3"/>
  <c r="H102" i="3"/>
  <c r="H101" i="3"/>
  <c r="H100" i="3"/>
  <c r="H96" i="3"/>
  <c r="H95" i="3"/>
  <c r="H94" i="3"/>
  <c r="H93" i="3"/>
  <c r="H92" i="3"/>
  <c r="H90" i="3"/>
  <c r="H89" i="3"/>
  <c r="H88" i="3"/>
  <c r="H84" i="3"/>
  <c r="H83" i="3"/>
  <c r="H82" i="3"/>
  <c r="H81" i="3"/>
  <c r="H80" i="3"/>
  <c r="H79" i="3"/>
  <c r="H76" i="3"/>
  <c r="H61" i="3"/>
  <c r="H60" i="3"/>
  <c r="H58" i="3"/>
  <c r="H57" i="3"/>
  <c r="H74" i="3" l="1"/>
  <c r="E59" i="3"/>
  <c r="F59" i="3"/>
  <c r="G59" i="3"/>
  <c r="H59" i="3" l="1"/>
  <c r="B96" i="3"/>
  <c r="B95" i="3"/>
  <c r="G74" i="3" l="1"/>
  <c r="G56" i="3"/>
  <c r="F91" i="3" l="1"/>
  <c r="F97" i="3" s="1"/>
  <c r="G91" i="3"/>
  <c r="E91" i="3"/>
  <c r="E97" i="3" s="1"/>
  <c r="H91" i="3" l="1"/>
  <c r="G97" i="3"/>
  <c r="H97" i="3" s="1"/>
  <c r="H47" i="3"/>
  <c r="H46" i="3"/>
  <c r="H44" i="3"/>
  <c r="H42" i="3"/>
  <c r="H41" i="3"/>
  <c r="H39" i="3"/>
  <c r="G43" i="3"/>
  <c r="F43" i="3"/>
  <c r="E43" i="3"/>
  <c r="D43" i="3"/>
  <c r="C43" i="3"/>
  <c r="G38" i="3"/>
  <c r="F38" i="3"/>
  <c r="E38" i="3"/>
  <c r="D38" i="3"/>
  <c r="C38" i="3"/>
  <c r="D33" i="3"/>
  <c r="E33" i="3"/>
  <c r="F33" i="3"/>
  <c r="G33" i="3"/>
  <c r="H43" i="3" l="1"/>
  <c r="H38" i="3"/>
  <c r="H33" i="3"/>
  <c r="D48" i="3"/>
  <c r="C48" i="3"/>
  <c r="G48" i="3"/>
  <c r="F48" i="3"/>
  <c r="E48" i="3"/>
  <c r="F104" i="3"/>
  <c r="G104" i="3"/>
  <c r="H104" i="3" s="1"/>
  <c r="H48" i="3" l="1"/>
  <c r="F85" i="3" l="1"/>
  <c r="E104" i="3"/>
  <c r="G85" i="3" l="1"/>
  <c r="H85" i="3" s="1"/>
  <c r="E85" i="3"/>
  <c r="H105" i="3" l="1"/>
  <c r="E62" i="3"/>
  <c r="E105" i="3"/>
  <c r="E63" i="3"/>
  <c r="G62" i="3"/>
  <c r="F62" i="3"/>
  <c r="F63" i="3"/>
  <c r="G105" i="3"/>
  <c r="G63" i="3"/>
  <c r="H62" i="3" l="1"/>
  <c r="H63" i="3"/>
  <c r="F105" i="3"/>
</calcChain>
</file>

<file path=xl/sharedStrings.xml><?xml version="1.0" encoding="utf-8"?>
<sst xmlns="http://schemas.openxmlformats.org/spreadsheetml/2006/main" count="240" uniqueCount="214">
  <si>
    <r>
      <rPr>
        <b/>
        <sz val="16"/>
        <color theme="1"/>
        <rFont val="Calibri"/>
        <family val="2"/>
        <scheme val="minor"/>
      </rPr>
      <t>O</t>
    </r>
    <r>
      <rPr>
        <b/>
        <sz val="11"/>
        <color theme="1"/>
        <rFont val="Calibri"/>
        <family val="2"/>
        <scheme val="minor"/>
      </rPr>
      <t xml:space="preserve">FFICE OF </t>
    </r>
    <r>
      <rPr>
        <b/>
        <sz val="16"/>
        <color theme="1"/>
        <rFont val="Calibri"/>
        <family val="2"/>
        <scheme val="minor"/>
      </rPr>
      <t>F</t>
    </r>
    <r>
      <rPr>
        <b/>
        <sz val="11"/>
        <color theme="1"/>
        <rFont val="Calibri"/>
        <family val="2"/>
        <scheme val="minor"/>
      </rPr>
      <t xml:space="preserve">INANCIAL </t>
    </r>
    <r>
      <rPr>
        <b/>
        <sz val="16"/>
        <color theme="1"/>
        <rFont val="Calibri"/>
        <family val="2"/>
        <scheme val="minor"/>
      </rPr>
      <t>M</t>
    </r>
    <r>
      <rPr>
        <b/>
        <sz val="11"/>
        <color theme="1"/>
        <rFont val="Calibri"/>
        <family val="2"/>
        <scheme val="minor"/>
      </rPr>
      <t>ANAGEMENT</t>
    </r>
  </si>
  <si>
    <t>2025-27 Biennium</t>
  </si>
  <si>
    <t>WASHINGTON STATE MAJOR PROJECT STATUS REPORT</t>
  </si>
  <si>
    <t>Select Date from Dropdown</t>
  </si>
  <si>
    <t>Agency</t>
  </si>
  <si>
    <t>Project Name</t>
  </si>
  <si>
    <t>OFM Project Number(s)</t>
  </si>
  <si>
    <t>Contact Information</t>
  </si>
  <si>
    <t>Name</t>
  </si>
  <si>
    <t>Phone Number</t>
  </si>
  <si>
    <t>Email</t>
  </si>
  <si>
    <t>Project Information</t>
  </si>
  <si>
    <t>Funding</t>
  </si>
  <si>
    <t>All State &amp; Local Sources, Project Transfers and Amounts</t>
  </si>
  <si>
    <t>Expenditures</t>
  </si>
  <si>
    <t>Current Plan</t>
  </si>
  <si>
    <t>TOTAL</t>
  </si>
  <si>
    <t>Notes</t>
  </si>
  <si>
    <t>Phase &amp; Fund Type</t>
  </si>
  <si>
    <t>Prior Expended</t>
  </si>
  <si>
    <t>2025-27                Expended</t>
  </si>
  <si>
    <t>2025-27           Remaining</t>
  </si>
  <si>
    <t>2027-29                       Plan</t>
  </si>
  <si>
    <t>Future Plan</t>
  </si>
  <si>
    <t>Predesign</t>
  </si>
  <si>
    <t>XXX - Other State Funding</t>
  </si>
  <si>
    <t>Local Funds</t>
  </si>
  <si>
    <t>Other Funds &amp; Transfers - Insert Row Here</t>
  </si>
  <si>
    <t>Design</t>
  </si>
  <si>
    <t>Construction</t>
  </si>
  <si>
    <t>TOTALS</t>
  </si>
  <si>
    <t>Details</t>
  </si>
  <si>
    <t>Construction Type</t>
  </si>
  <si>
    <t>Project Administered By</t>
  </si>
  <si>
    <t>Art Requirement Applies</t>
  </si>
  <si>
    <t>Procurement Method</t>
  </si>
  <si>
    <t>Higher Ed Institution</t>
  </si>
  <si>
    <t>Statistics</t>
  </si>
  <si>
    <t>Complete the table below with information from the cost estimate submitted with the predesign study, the cost estimate of the project as funded and the actual cost data to date or at completion.  Explain any variances in the Notes column or below.</t>
  </si>
  <si>
    <t>Estimate at Approved Predesign</t>
  </si>
  <si>
    <t>Estimate of the Project as Currently Funded</t>
  </si>
  <si>
    <t>Estimate as Currently Funded to Actuals Variance</t>
  </si>
  <si>
    <t>Gross Sq Ft (GSF)</t>
  </si>
  <si>
    <t>Usable Sq Ft (USF)</t>
  </si>
  <si>
    <t>Space Efficiency (USF/GSF %):</t>
  </si>
  <si>
    <t>Site Work SF:</t>
  </si>
  <si>
    <t>Demolition SF (provide building names in comments):</t>
  </si>
  <si>
    <t>MACC/Bid Award COST/GSF</t>
  </si>
  <si>
    <t>Construction Subtotal COST/GSF (Includes change orders)</t>
  </si>
  <si>
    <t>Milestone Dates</t>
  </si>
  <si>
    <t>Predesign Complete</t>
  </si>
  <si>
    <t>Start Design</t>
  </si>
  <si>
    <t>Bid Due Date</t>
  </si>
  <si>
    <t>Notice to Proceed</t>
  </si>
  <si>
    <t>Substantial Completion</t>
  </si>
  <si>
    <t>Final Acceptance/Project Close-out Date</t>
  </si>
  <si>
    <t>Project Costs</t>
  </si>
  <si>
    <t>Cost Estimate at Approved Predesign</t>
  </si>
  <si>
    <t>Cost Estimate of the Project as Currently Funded</t>
  </si>
  <si>
    <t>Acquisition</t>
  </si>
  <si>
    <t>Acquisition Costs Total</t>
  </si>
  <si>
    <t>Consultant Services</t>
  </si>
  <si>
    <t>Pre-Schematic Design Services</t>
  </si>
  <si>
    <t>AE Basic Service Fee - Construction Documents</t>
  </si>
  <si>
    <t>Extra Services - Pre-Bid</t>
  </si>
  <si>
    <t>AE Basic Service Fee - Bid/Construction/Closeout</t>
  </si>
  <si>
    <t>Other Services - Post Bid</t>
  </si>
  <si>
    <t>Design Services Contingency</t>
  </si>
  <si>
    <t>Consultant Services Total</t>
  </si>
  <si>
    <t xml:space="preserve">Construction </t>
  </si>
  <si>
    <t>Site Work</t>
  </si>
  <si>
    <t>Related Project Costs</t>
  </si>
  <si>
    <t>Facility Construction</t>
  </si>
  <si>
    <t>Maximum Allowable Construction Cost (MACC) Subtotal</t>
  </si>
  <si>
    <t>Construction Contingencies</t>
  </si>
  <si>
    <t>Non-Taxable Items</t>
  </si>
  <si>
    <t>Sales Tax</t>
  </si>
  <si>
    <t>Construction Contracts Total</t>
  </si>
  <si>
    <t>Other Project Costs</t>
  </si>
  <si>
    <t>Equipment</t>
  </si>
  <si>
    <t>Art Work</t>
  </si>
  <si>
    <t>Project Management</t>
  </si>
  <si>
    <r>
      <t xml:space="preserve">Other Costs </t>
    </r>
    <r>
      <rPr>
        <sz val="11"/>
        <color theme="1"/>
        <rFont val="Calibri"/>
        <family val="2"/>
        <scheme val="minor"/>
      </rPr>
      <t>(describe)</t>
    </r>
  </si>
  <si>
    <t>Other Project Costs Total</t>
  </si>
  <si>
    <t>Total Project Costs</t>
  </si>
  <si>
    <t>Additional comments:</t>
  </si>
  <si>
    <t>Photo Gallery</t>
  </si>
  <si>
    <t>Y/N</t>
  </si>
  <si>
    <t>PM Admin</t>
  </si>
  <si>
    <t>Date</t>
  </si>
  <si>
    <t>Type of Report</t>
  </si>
  <si>
    <t>Apartment</t>
  </si>
  <si>
    <t>Yes</t>
  </si>
  <si>
    <t>DES</t>
  </si>
  <si>
    <t>2003-05</t>
  </si>
  <si>
    <t>Design-Bid-Build</t>
  </si>
  <si>
    <t>Archive building</t>
  </si>
  <si>
    <t>No</t>
  </si>
  <si>
    <t>2004</t>
  </si>
  <si>
    <t>GCCM</t>
  </si>
  <si>
    <t>WASHINGTON STATE MAJOR PROJECT FINAL CLOSE-OUT REPORT</t>
  </si>
  <si>
    <t>Armories</t>
  </si>
  <si>
    <t>Other (explain below)</t>
  </si>
  <si>
    <t>2005-07</t>
  </si>
  <si>
    <t>Design-Build</t>
  </si>
  <si>
    <t>Art galleries</t>
  </si>
  <si>
    <t>2006</t>
  </si>
  <si>
    <t>Auditorium with stage</t>
  </si>
  <si>
    <t>2007-09</t>
  </si>
  <si>
    <t>Auditorium without stage</t>
  </si>
  <si>
    <t>2008</t>
  </si>
  <si>
    <t>Civil Construction</t>
  </si>
  <si>
    <t>Estimate at PD to Estimate as Funded Variance</t>
  </si>
  <si>
    <t>2009-11</t>
  </si>
  <si>
    <t>College classroom facilities</t>
  </si>
  <si>
    <t>Estimate at PD to Actuals Variance</t>
  </si>
  <si>
    <t>2010</t>
  </si>
  <si>
    <t>Communications Building</t>
  </si>
  <si>
    <t>2011-13</t>
  </si>
  <si>
    <t>Computer rooms</t>
  </si>
  <si>
    <t>2012</t>
  </si>
  <si>
    <t>Convention facilities</t>
  </si>
  <si>
    <t>2013-15</t>
  </si>
  <si>
    <t>Courthouses</t>
  </si>
  <si>
    <t>2014</t>
  </si>
  <si>
    <t>Day care facilities</t>
  </si>
  <si>
    <t>2015-17</t>
  </si>
  <si>
    <t>Detention/correctional facilities - maximum</t>
  </si>
  <si>
    <t>2016</t>
  </si>
  <si>
    <t>Detention/correctional facilities - min &amp; max</t>
  </si>
  <si>
    <t>2017-19</t>
  </si>
  <si>
    <t>Dining halls/institute</t>
  </si>
  <si>
    <t>2018</t>
  </si>
  <si>
    <t>Dormatories</t>
  </si>
  <si>
    <t>2019-21</t>
  </si>
  <si>
    <t>Emergency generator facilities</t>
  </si>
  <si>
    <t>2020</t>
  </si>
  <si>
    <t>Exposition building</t>
  </si>
  <si>
    <t>2021-23</t>
  </si>
  <si>
    <t>Extended care facilities</t>
  </si>
  <si>
    <t>Farm structures</t>
  </si>
  <si>
    <t>2023-25</t>
  </si>
  <si>
    <t>Fire and police stations</t>
  </si>
  <si>
    <t>Fish hatcheries</t>
  </si>
  <si>
    <t>Greenhouses</t>
  </si>
  <si>
    <t>Guard towers</t>
  </si>
  <si>
    <t>Gymnasiums</t>
  </si>
  <si>
    <t>Heating and power plants</t>
  </si>
  <si>
    <t>Hospitals</t>
  </si>
  <si>
    <t>Industrial buildings without special facilities</t>
  </si>
  <si>
    <t>Laboratories (Research)</t>
  </si>
  <si>
    <t>Laundry and cleaning facilities</t>
  </si>
  <si>
    <t>Libraries</t>
  </si>
  <si>
    <t>Medical office and clinics</t>
  </si>
  <si>
    <t>Mental Institutions</t>
  </si>
  <si>
    <t>Museums</t>
  </si>
  <si>
    <t>Neighborhood centers and similar recreation facilities</t>
  </si>
  <si>
    <t>Nursing homes</t>
  </si>
  <si>
    <t>Observatories</t>
  </si>
  <si>
    <t>Office buildings</t>
  </si>
  <si>
    <t>Parking structures and garages</t>
  </si>
  <si>
    <t>Printing plants</t>
  </si>
  <si>
    <t>Prototype facilities</t>
  </si>
  <si>
    <t>Recreational building</t>
  </si>
  <si>
    <t>Research Facilities</t>
  </si>
  <si>
    <t>Residence</t>
  </si>
  <si>
    <t>Schools (primary and secondary)</t>
  </si>
  <si>
    <t>Science labs (teaching)</t>
  </si>
  <si>
    <t>Service garages</t>
  </si>
  <si>
    <t>Sewer treatment plants</t>
  </si>
  <si>
    <t>Shop and maintenance facilities</t>
  </si>
  <si>
    <t>Simple loft-type structures (w/o special equipment)</t>
  </si>
  <si>
    <t>Special schools for physically disadvantaged</t>
  </si>
  <si>
    <t>Stadium-grandstand type</t>
  </si>
  <si>
    <t>Stadiums multi-purpose</t>
  </si>
  <si>
    <t>Storage-cold</t>
  </si>
  <si>
    <t>Theaters and similar facilities</t>
  </si>
  <si>
    <t>Transportation terminals</t>
  </si>
  <si>
    <t>Veterinary hospitals</t>
  </si>
  <si>
    <t>Vocational schools</t>
  </si>
  <si>
    <t>Warehouses</t>
  </si>
  <si>
    <t>Water treatment plants</t>
  </si>
  <si>
    <t>Other Sch. A Projects</t>
  </si>
  <si>
    <t>Other Sch. B Projects</t>
  </si>
  <si>
    <t>Other Sch. C Projects</t>
  </si>
  <si>
    <t>Shoreline Community College STEAM Education Center</t>
  </si>
  <si>
    <t>Kimberlee Clark</t>
  </si>
  <si>
    <t>206-546-4514</t>
  </si>
  <si>
    <t>kclark@shoreline.edu</t>
  </si>
  <si>
    <t>The STEAM project includes Nursing, Science, Math and the college's music program.  The project consists of a three story building on the footprint of existing building 2200.  This buildings will be demolished prior to the start of grading/construction for STEAM with buildings 2300 and 800 being demolished after completion of STEAM.  The project will also include an expansion of the stormwater pond in Greenwood lot and sidewalk improvements on Innis Arden way.</t>
  </si>
  <si>
    <t>See Notes</t>
  </si>
  <si>
    <t>SWL</t>
  </si>
  <si>
    <t>SWL, Geoengineers, PBS, Performance Validation, Roen, and Otto</t>
  </si>
  <si>
    <t>Bayley</t>
  </si>
  <si>
    <t>Project Mngmt</t>
  </si>
  <si>
    <t>Permit Intake Fee</t>
  </si>
  <si>
    <t>C16, reapprop w/D05 in BI2527</t>
  </si>
  <si>
    <t>D05, incl. C16 in BI2527</t>
  </si>
  <si>
    <t>057  - State Bldgs. Const Acct</t>
  </si>
  <si>
    <t>% of Bldgs. Area that is being remodeled</t>
  </si>
  <si>
    <r>
      <t xml:space="preserve">Project Description:
</t>
    </r>
    <r>
      <rPr>
        <sz val="9"/>
        <color theme="1"/>
        <rFont val="Calibri"/>
        <family val="2"/>
        <scheme val="minor"/>
      </rPr>
      <t>(Include a brief summary of the project and the programs it supports.)</t>
    </r>
  </si>
  <si>
    <r>
      <t xml:space="preserve">Project Status:
</t>
    </r>
    <r>
      <rPr>
        <sz val="9"/>
        <color theme="1"/>
        <rFont val="Calibri"/>
        <family val="2"/>
        <scheme val="minor"/>
      </rPr>
      <t>(Include scope or budget changes, phase updates, identified project delivery issues, discussion of critical path for construction and any potential for project cost overruns or claims.)</t>
    </r>
  </si>
  <si>
    <t xml:space="preserve">Demolish: UFI A05615 Music = 23,822 gsf / UFI A07524 NursEd = 17,589 gsf / UFI A07428 RegCla = 6,270  gsf
</t>
  </si>
  <si>
    <t>June 2026</t>
  </si>
  <si>
    <t xml:space="preserve">Phase 1 of the STEAM building is complete.  The campus took occupancy on 4/1/26.  Classes have been running and everything has been moved in.  Bayley has been working on punch list items.  Phase 2 has been under way with the demolition of building 800 and 2300.  Bayley has been working on restoring the landscape and adding in hardscapes.  The stormwater pond expansion is complete.  The Innis Arden project, under Harkness, is 80% complete and is currently on hold while we sort out utilities with the City of Shoreline.          </t>
  </si>
  <si>
    <t>Contractors current projected date</t>
  </si>
  <si>
    <t>SWL has additional AMD's requested</t>
  </si>
  <si>
    <t>32 to date</t>
  </si>
  <si>
    <t>There are pending unresolved change orders</t>
  </si>
  <si>
    <t>$200,000 estimated</t>
  </si>
  <si>
    <t>Several COP/FA still being negotiation, several remain to be priced</t>
  </si>
  <si>
    <t>Wa Arts Commission: June 2026 - artist Dan Friday, artwork in design</t>
  </si>
  <si>
    <t>No claims have been filed to date</t>
  </si>
  <si>
    <t>Delayed due to HSAMCC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</si>
</sst>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4" formatCode="_(&quot;$&quot;* #,##0.00_);_(&quot;$&quot;* \(#,##0.00\);_(&quot;$&quot;* &quot;-&quot;??_);_(@_)"/>
    <numFmt numFmtId="43" formatCode="_(* #,##0.00_);_(* \(#,##0.00\);_(* &quot;-&quot;??_);_(@_)"/>
    <numFmt numFmtId="164" formatCode="_([$$-409]* #,##0.00_);_([$$-409]* \(#,##0.00\);_([$$-409]* &quot;-&quot;??_);_(@_)"/>
    <numFmt numFmtId="165" formatCode="_([$$-409]* #,##0_);_([$$-409]* \(#,##0\);_([$$-409]* &quot;-&quot;??_);_(@_)"/>
    <numFmt numFmtId="166" formatCode="_(&quot;$&quot;* #,##0_);_(&quot;$&quot;* \(#,##0\);_(&quot;$&quot;* &quot;-&quot;??_);_(@_)"/>
    <numFmt numFmtId="167" formatCode="mmmm\ yyyy"/>
    <numFmt numFmtId="168" formatCode="&quot;$&quot;#,##0"/>
    <numFmt numFmtId="169" formatCode="_(* #,##0_);_(* \(#,##0\);_(* &quot;-&quot;??_);_(@_)"/>
    <numFmt numFmtId="170" formatCode="[&lt;=9999999]###\-####;\(###\)\ ###\-####"/>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1"/>
      <color rgb="FF000000"/>
      <name val="Calibri"/>
      <family val="2"/>
      <scheme val="minor"/>
    </font>
    <font>
      <b/>
      <sz val="16"/>
      <color theme="1"/>
      <name val="Calibri"/>
      <family val="2"/>
      <scheme val="minor"/>
    </font>
    <font>
      <sz val="10"/>
      <color rgb="FF000000"/>
      <name val="Calibri"/>
      <family val="2"/>
      <scheme val="minor"/>
    </font>
    <font>
      <sz val="10"/>
      <color theme="1"/>
      <name val="Calibri"/>
      <family val="2"/>
      <scheme val="minor"/>
    </font>
    <font>
      <b/>
      <sz val="11"/>
      <name val="Calibri"/>
      <family val="2"/>
      <scheme val="minor"/>
    </font>
    <font>
      <b/>
      <sz val="14"/>
      <color theme="1"/>
      <name val="Calibri"/>
      <family val="2"/>
      <scheme val="minor"/>
    </font>
    <font>
      <i/>
      <sz val="10"/>
      <color theme="1"/>
      <name val="Calibri"/>
      <family val="2"/>
      <scheme val="minor"/>
    </font>
    <font>
      <sz val="11"/>
      <color rgb="FF0000FF"/>
      <name val="Calibri"/>
      <family val="2"/>
      <scheme val="minor"/>
    </font>
    <font>
      <sz val="9"/>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CCFFFF"/>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auto="1"/>
      </top>
      <bottom style="double">
        <color auto="1"/>
      </bottom>
      <diagonal/>
    </border>
    <border>
      <left style="thin">
        <color indexed="64"/>
      </left>
      <right style="thin">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auto="1"/>
      </top>
      <bottom style="double">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28">
    <xf numFmtId="0" fontId="0" fillId="0" borderId="0" xfId="0"/>
    <xf numFmtId="0" fontId="2" fillId="0" borderId="0" xfId="0" applyFont="1"/>
    <xf numFmtId="49" fontId="0" fillId="0" borderId="0" xfId="0" applyNumberFormat="1" applyAlignment="1">
      <alignment horizontal="left"/>
    </xf>
    <xf numFmtId="49" fontId="0" fillId="0" borderId="0" xfId="0" quotePrefix="1" applyNumberFormat="1" applyAlignment="1">
      <alignment horizontal="left"/>
    </xf>
    <xf numFmtId="0" fontId="2" fillId="0" borderId="13" xfId="0" quotePrefix="1" applyFont="1" applyBorder="1" applyAlignment="1">
      <alignment horizontal="center" wrapText="1"/>
    </xf>
    <xf numFmtId="0" fontId="2" fillId="0" borderId="19" xfId="0" quotePrefix="1" applyFont="1" applyBorder="1" applyAlignment="1">
      <alignment horizontal="center" wrapText="1"/>
    </xf>
    <xf numFmtId="0" fontId="2" fillId="0" borderId="38" xfId="0" applyFont="1" applyBorder="1"/>
    <xf numFmtId="168" fontId="2" fillId="0" borderId="10" xfId="1" applyNumberFormat="1" applyFont="1" applyFill="1" applyBorder="1" applyProtection="1"/>
    <xf numFmtId="0" fontId="0" fillId="0" borderId="39" xfId="0" applyBorder="1" applyAlignment="1">
      <alignment horizontal="right"/>
    </xf>
    <xf numFmtId="3" fontId="1" fillId="2" borderId="44" xfId="1" applyNumberFormat="1" applyFont="1" applyFill="1" applyBorder="1" applyProtection="1"/>
    <xf numFmtId="0" fontId="2" fillId="0" borderId="12" xfId="0" applyFont="1" applyBorder="1"/>
    <xf numFmtId="0" fontId="2" fillId="0" borderId="10" xfId="0" applyFont="1" applyBorder="1" applyAlignment="1">
      <alignment horizontal="center" wrapText="1"/>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9" fontId="0" fillId="0" borderId="10" xfId="3" applyFont="1" applyFill="1" applyBorder="1" applyAlignment="1" applyProtection="1"/>
    <xf numFmtId="0" fontId="0" fillId="0" borderId="19" xfId="0" applyBorder="1"/>
    <xf numFmtId="0" fontId="0" fillId="0" borderId="20" xfId="0" applyBorder="1"/>
    <xf numFmtId="0" fontId="0" fillId="0" borderId="21" xfId="0" applyBorder="1"/>
    <xf numFmtId="44" fontId="0" fillId="0" borderId="13" xfId="2" applyFont="1" applyFill="1" applyBorder="1" applyProtection="1"/>
    <xf numFmtId="44" fontId="0" fillId="0" borderId="12" xfId="2" applyFont="1" applyFill="1" applyBorder="1" applyProtection="1"/>
    <xf numFmtId="0" fontId="2" fillId="0" borderId="40" xfId="0" applyFont="1" applyBorder="1" applyAlignment="1">
      <alignment horizontal="right"/>
    </xf>
    <xf numFmtId="164" fontId="2" fillId="0" borderId="40" xfId="2" applyNumberFormat="1" applyFont="1" applyFill="1" applyBorder="1" applyAlignment="1" applyProtection="1"/>
    <xf numFmtId="164" fontId="0" fillId="0" borderId="40" xfId="0" applyNumberFormat="1" applyBorder="1" applyAlignment="1">
      <alignment horizontal="center"/>
    </xf>
    <xf numFmtId="164" fontId="2" fillId="0" borderId="20" xfId="2" applyNumberFormat="1" applyFont="1" applyFill="1" applyBorder="1" applyAlignment="1" applyProtection="1"/>
    <xf numFmtId="164" fontId="0" fillId="0" borderId="20" xfId="0" applyNumberFormat="1" applyBorder="1" applyAlignment="1">
      <alignment horizontal="center"/>
    </xf>
    <xf numFmtId="164" fontId="2" fillId="0" borderId="11" xfId="2" applyNumberFormat="1" applyFont="1" applyFill="1" applyBorder="1" applyAlignment="1" applyProtection="1"/>
    <xf numFmtId="164" fontId="0" fillId="0" borderId="11" xfId="0" applyNumberFormat="1" applyBorder="1" applyAlignment="1">
      <alignment horizontal="center"/>
    </xf>
    <xf numFmtId="166" fontId="0" fillId="0" borderId="12" xfId="2" applyNumberFormat="1" applyFont="1" applyFill="1" applyBorder="1" applyAlignment="1" applyProtection="1">
      <alignment horizontal="center"/>
    </xf>
    <xf numFmtId="166" fontId="0" fillId="0" borderId="10" xfId="2" applyNumberFormat="1" applyFont="1" applyFill="1" applyBorder="1" applyAlignment="1" applyProtection="1"/>
    <xf numFmtId="166" fontId="2" fillId="0" borderId="10" xfId="2" applyNumberFormat="1" applyFont="1" applyFill="1" applyBorder="1" applyAlignment="1" applyProtection="1"/>
    <xf numFmtId="166" fontId="2" fillId="0" borderId="12" xfId="2" applyNumberFormat="1" applyFont="1" applyFill="1" applyBorder="1" applyAlignment="1" applyProtection="1">
      <alignment horizontal="center"/>
    </xf>
    <xf numFmtId="44" fontId="0" fillId="0" borderId="12" xfId="2" applyFont="1" applyFill="1" applyBorder="1" applyAlignment="1" applyProtection="1">
      <alignment horizontal="center"/>
    </xf>
    <xf numFmtId="44" fontId="0" fillId="0" borderId="10" xfId="2" applyFont="1" applyFill="1" applyBorder="1" applyAlignment="1" applyProtection="1"/>
    <xf numFmtId="42" fontId="2" fillId="0" borderId="10" xfId="0" applyNumberFormat="1" applyFont="1" applyBorder="1"/>
    <xf numFmtId="44" fontId="2" fillId="0" borderId="10" xfId="2" applyFont="1" applyFill="1" applyBorder="1" applyAlignment="1" applyProtection="1"/>
    <xf numFmtId="0" fontId="2" fillId="0" borderId="17" xfId="0" applyFont="1" applyBorder="1"/>
    <xf numFmtId="165" fontId="3" fillId="0" borderId="13" xfId="0" applyNumberFormat="1" applyFont="1" applyBorder="1" applyAlignment="1">
      <alignment horizontal="center"/>
    </xf>
    <xf numFmtId="165" fontId="0" fillId="0" borderId="12" xfId="0" applyNumberFormat="1" applyBorder="1" applyAlignment="1">
      <alignment horizontal="center"/>
    </xf>
    <xf numFmtId="165" fontId="3" fillId="0" borderId="12" xfId="0" applyNumberFormat="1" applyFont="1" applyBorder="1" applyAlignment="1">
      <alignment horizontal="center"/>
    </xf>
    <xf numFmtId="42" fontId="2" fillId="0" borderId="27" xfId="0" applyNumberFormat="1" applyFont="1" applyBorder="1"/>
    <xf numFmtId="42" fontId="2" fillId="0" borderId="0" xfId="0" applyNumberFormat="1" applyFont="1"/>
    <xf numFmtId="0" fontId="2" fillId="0" borderId="17" xfId="0" applyFont="1" applyBorder="1" applyAlignment="1">
      <alignment horizontal="center"/>
    </xf>
    <xf numFmtId="166" fontId="2" fillId="0" borderId="12" xfId="0" quotePrefix="1" applyNumberFormat="1" applyFont="1" applyBorder="1" applyAlignment="1">
      <alignment horizontal="right"/>
    </xf>
    <xf numFmtId="166" fontId="2" fillId="0" borderId="9" xfId="0" quotePrefix="1" applyNumberFormat="1" applyFont="1" applyBorder="1" applyAlignment="1">
      <alignment horizontal="right"/>
    </xf>
    <xf numFmtId="166" fontId="2" fillId="2" borderId="44" xfId="1" applyNumberFormat="1" applyFont="1" applyFill="1" applyBorder="1" applyProtection="1"/>
    <xf numFmtId="166" fontId="2" fillId="0" borderId="12" xfId="0" applyNumberFormat="1" applyFont="1" applyBorder="1"/>
    <xf numFmtId="166" fontId="2" fillId="0" borderId="9" xfId="0" applyNumberFormat="1" applyFont="1" applyBorder="1"/>
    <xf numFmtId="166" fontId="2" fillId="2" borderId="45" xfId="1" applyNumberFormat="1" applyFont="1" applyFill="1" applyBorder="1" applyProtection="1"/>
    <xf numFmtId="0" fontId="0" fillId="0" borderId="28" xfId="0" applyBorder="1"/>
    <xf numFmtId="0" fontId="0" fillId="0" borderId="30" xfId="0" applyBorder="1"/>
    <xf numFmtId="0" fontId="0" fillId="0" borderId="33" xfId="0" applyBorder="1"/>
    <xf numFmtId="0" fontId="0" fillId="0" borderId="34" xfId="0" applyBorder="1"/>
    <xf numFmtId="0" fontId="0" fillId="0" borderId="31" xfId="0" applyBorder="1"/>
    <xf numFmtId="0" fontId="2" fillId="0" borderId="33" xfId="0" applyFont="1" applyBorder="1"/>
    <xf numFmtId="0" fontId="2" fillId="0" borderId="34" xfId="0" applyFont="1" applyBorder="1"/>
    <xf numFmtId="0" fontId="2" fillId="0" borderId="35" xfId="0" applyFont="1" applyBorder="1"/>
    <xf numFmtId="0" fontId="0" fillId="0" borderId="23" xfId="0" applyBorder="1"/>
    <xf numFmtId="0" fontId="2" fillId="0" borderId="23" xfId="0" applyFont="1" applyBorder="1"/>
    <xf numFmtId="0" fontId="2" fillId="0" borderId="37" xfId="0" applyFont="1" applyBorder="1"/>
    <xf numFmtId="0" fontId="2" fillId="0" borderId="18" xfId="0" applyFont="1" applyBorder="1"/>
    <xf numFmtId="0" fontId="2" fillId="0" borderId="21" xfId="0" applyFont="1" applyBorder="1"/>
    <xf numFmtId="0" fontId="0" fillId="0" borderId="0" xfId="0" applyAlignment="1">
      <alignment horizontal="right"/>
    </xf>
    <xf numFmtId="3" fontId="0" fillId="0" borderId="0" xfId="0" applyNumberFormat="1" applyAlignment="1">
      <alignment vertical="center"/>
    </xf>
    <xf numFmtId="0" fontId="0" fillId="0" borderId="17" xfId="0" applyBorder="1" applyAlignment="1">
      <alignment horizontal="left" wrapText="1"/>
    </xf>
    <xf numFmtId="0" fontId="0" fillId="0" borderId="0" xfId="0" applyAlignment="1">
      <alignment horizontal="left" wrapText="1"/>
    </xf>
    <xf numFmtId="0" fontId="2" fillId="0" borderId="9" xfId="0" applyFont="1" applyBorder="1" applyAlignment="1">
      <alignment vertical="center"/>
    </xf>
    <xf numFmtId="0" fontId="2" fillId="0" borderId="12" xfId="0" applyFont="1" applyBorder="1" applyAlignment="1">
      <alignment horizontal="center" wrapText="1"/>
    </xf>
    <xf numFmtId="0" fontId="8" fillId="0" borderId="0" xfId="0" applyFont="1" applyAlignment="1">
      <alignment wrapText="1"/>
    </xf>
    <xf numFmtId="0" fontId="6" fillId="0" borderId="17" xfId="0" applyFont="1" applyBorder="1" applyAlignment="1">
      <alignment wrapText="1"/>
    </xf>
    <xf numFmtId="0" fontId="0" fillId="0" borderId="10" xfId="0" applyBorder="1" applyAlignment="1">
      <alignment horizontal="left"/>
    </xf>
    <xf numFmtId="0" fontId="0" fillId="0" borderId="13" xfId="0" applyBorder="1" applyAlignment="1">
      <alignment horizontal="center"/>
    </xf>
    <xf numFmtId="0" fontId="0" fillId="0" borderId="12" xfId="0" applyBorder="1" applyAlignment="1">
      <alignment horizontal="center"/>
    </xf>
    <xf numFmtId="0" fontId="0" fillId="0" borderId="35" xfId="0" applyBorder="1"/>
    <xf numFmtId="0" fontId="0" fillId="0" borderId="40" xfId="0" applyBorder="1" applyAlignment="1">
      <alignment horizontal="left"/>
    </xf>
    <xf numFmtId="0" fontId="0" fillId="0" borderId="37" xfId="0" applyBorder="1"/>
    <xf numFmtId="0" fontId="0" fillId="0" borderId="20" xfId="0" applyBorder="1" applyAlignment="1">
      <alignment horizontal="left"/>
    </xf>
    <xf numFmtId="0" fontId="0" fillId="0" borderId="11" xfId="0" applyBorder="1" applyAlignment="1">
      <alignment horizontal="left"/>
    </xf>
    <xf numFmtId="0" fontId="0" fillId="0" borderId="10" xfId="0" applyBorder="1" applyAlignment="1">
      <alignment horizontal="center"/>
    </xf>
    <xf numFmtId="0" fontId="5" fillId="0" borderId="34" xfId="0" applyFont="1" applyBorder="1"/>
    <xf numFmtId="0" fontId="0" fillId="0" borderId="24" xfId="0" applyBorder="1" applyAlignment="1">
      <alignment horizontal="left"/>
    </xf>
    <xf numFmtId="0" fontId="11" fillId="0" borderId="25" xfId="0" applyFont="1" applyBorder="1" applyAlignment="1">
      <alignment horizontal="right"/>
    </xf>
    <xf numFmtId="0" fontId="11" fillId="0" borderId="26" xfId="0" applyFont="1" applyBorder="1" applyAlignment="1">
      <alignment horizontal="right"/>
    </xf>
    <xf numFmtId="42" fontId="2" fillId="0" borderId="43" xfId="0" applyNumberFormat="1" applyFont="1" applyBorder="1"/>
    <xf numFmtId="0" fontId="0" fillId="0" borderId="43" xfId="0" applyBorder="1" applyAlignment="1">
      <alignment horizontal="left"/>
    </xf>
    <xf numFmtId="0" fontId="0" fillId="0" borderId="10" xfId="0" applyBorder="1" applyAlignment="1">
      <alignment horizontal="left" wrapText="1"/>
    </xf>
    <xf numFmtId="0" fontId="2" fillId="0" borderId="12" xfId="0" applyFont="1" applyBorder="1" applyAlignment="1" applyProtection="1">
      <alignment horizontal="center" wrapText="1"/>
      <protection locked="0"/>
    </xf>
    <xf numFmtId="43" fontId="1" fillId="0" borderId="12" xfId="1" applyFont="1" applyFill="1" applyBorder="1" applyAlignment="1" applyProtection="1">
      <alignment horizontal="center"/>
    </xf>
    <xf numFmtId="9" fontId="1" fillId="0" borderId="12" xfId="3" applyFont="1" applyFill="1" applyBorder="1" applyAlignment="1" applyProtection="1">
      <alignment horizontal="center"/>
    </xf>
    <xf numFmtId="169" fontId="1" fillId="0" borderId="12" xfId="1" applyNumberFormat="1" applyFont="1" applyFill="1" applyBorder="1" applyAlignment="1" applyProtection="1">
      <alignment horizontal="center"/>
    </xf>
    <xf numFmtId="44" fontId="1" fillId="0" borderId="12" xfId="2" applyFont="1" applyFill="1" applyBorder="1" applyAlignment="1" applyProtection="1">
      <alignment horizontal="center"/>
    </xf>
    <xf numFmtId="165" fontId="2" fillId="0" borderId="12" xfId="0" applyNumberFormat="1" applyFont="1" applyBorder="1" applyAlignment="1">
      <alignment horizontal="center"/>
    </xf>
    <xf numFmtId="49" fontId="2" fillId="0" borderId="0" xfId="0" applyNumberFormat="1" applyFont="1" applyAlignment="1">
      <alignment horizontal="left"/>
    </xf>
    <xf numFmtId="0" fontId="12" fillId="0" borderId="39" xfId="0" applyFont="1" applyBorder="1" applyAlignment="1" applyProtection="1">
      <alignment horizontal="right"/>
      <protection locked="0"/>
    </xf>
    <xf numFmtId="0" fontId="0" fillId="0" borderId="39" xfId="0" applyBorder="1" applyAlignment="1" applyProtection="1">
      <alignment horizontal="right"/>
      <protection locked="0"/>
    </xf>
    <xf numFmtId="0" fontId="2" fillId="0" borderId="0" xfId="0" applyFont="1" applyAlignment="1">
      <alignment horizontal="center"/>
    </xf>
    <xf numFmtId="0" fontId="0" fillId="3" borderId="34" xfId="0" applyFill="1" applyBorder="1"/>
    <xf numFmtId="0" fontId="0" fillId="3" borderId="32" xfId="0" applyFill="1" applyBorder="1"/>
    <xf numFmtId="3" fontId="0" fillId="3" borderId="12" xfId="0" quotePrefix="1" applyNumberFormat="1" applyFill="1" applyBorder="1" applyAlignment="1" applyProtection="1">
      <alignment horizontal="right"/>
      <protection locked="0"/>
    </xf>
    <xf numFmtId="3" fontId="0" fillId="3" borderId="12" xfId="1" applyNumberFormat="1" applyFont="1" applyFill="1" applyBorder="1" applyProtection="1">
      <protection locked="0"/>
    </xf>
    <xf numFmtId="3" fontId="0" fillId="3" borderId="9" xfId="1" applyNumberFormat="1" applyFont="1" applyFill="1" applyBorder="1" applyProtection="1">
      <protection locked="0"/>
    </xf>
    <xf numFmtId="3" fontId="2" fillId="3" borderId="10" xfId="1" applyNumberFormat="1" applyFont="1" applyFill="1" applyBorder="1" applyProtection="1">
      <protection locked="0"/>
    </xf>
    <xf numFmtId="3" fontId="0" fillId="3" borderId="10" xfId="1" applyNumberFormat="1" applyFont="1" applyFill="1" applyBorder="1" applyAlignment="1" applyProtection="1">
      <protection locked="0"/>
    </xf>
    <xf numFmtId="3" fontId="0" fillId="3" borderId="12" xfId="1" applyNumberFormat="1" applyFont="1" applyFill="1" applyBorder="1" applyAlignment="1" applyProtection="1">
      <protection locked="0"/>
    </xf>
    <xf numFmtId="165" fontId="10" fillId="3" borderId="10" xfId="2" applyNumberFormat="1" applyFont="1" applyFill="1" applyBorder="1" applyAlignment="1" applyProtection="1">
      <protection locked="0"/>
    </xf>
    <xf numFmtId="169" fontId="0" fillId="3" borderId="10" xfId="1" applyNumberFormat="1" applyFont="1" applyFill="1" applyBorder="1" applyAlignment="1" applyProtection="1">
      <protection locked="0"/>
    </xf>
    <xf numFmtId="0" fontId="0" fillId="3" borderId="10" xfId="0" applyFill="1" applyBorder="1" applyAlignment="1" applyProtection="1">
      <alignment horizontal="center"/>
      <protection locked="0"/>
    </xf>
    <xf numFmtId="0" fontId="3" fillId="3" borderId="10" xfId="0" applyFont="1" applyFill="1" applyBorder="1" applyAlignment="1" applyProtection="1">
      <alignment horizontal="left"/>
      <protection locked="0"/>
    </xf>
    <xf numFmtId="0" fontId="2" fillId="0" borderId="11" xfId="0" applyFont="1" applyBorder="1" applyAlignment="1">
      <alignment horizontal="right"/>
    </xf>
    <xf numFmtId="0" fontId="0" fillId="0" borderId="0" xfId="0" applyAlignment="1">
      <alignment horizontal="left"/>
    </xf>
    <xf numFmtId="0" fontId="0" fillId="3" borderId="10" xfId="0" applyFill="1" applyBorder="1" applyAlignment="1" applyProtection="1">
      <alignment horizontal="left"/>
      <protection locked="0"/>
    </xf>
    <xf numFmtId="0" fontId="2" fillId="0" borderId="0" xfId="0" applyFont="1" applyAlignment="1">
      <alignment horizontal="right"/>
    </xf>
    <xf numFmtId="0" fontId="2" fillId="0" borderId="20" xfId="0" applyFont="1" applyBorder="1" applyAlignment="1">
      <alignment horizontal="right"/>
    </xf>
    <xf numFmtId="0" fontId="0" fillId="0" borderId="9" xfId="0" applyBorder="1" applyAlignment="1" applyProtection="1">
      <alignment horizontal="left" wrapText="1"/>
      <protection locked="0"/>
    </xf>
    <xf numFmtId="0" fontId="0" fillId="0" borderId="11" xfId="0" applyBorder="1" applyAlignment="1" applyProtection="1">
      <alignment horizontal="left" wrapText="1"/>
      <protection locked="0"/>
    </xf>
    <xf numFmtId="0" fontId="0" fillId="0" borderId="10" xfId="0" applyBorder="1" applyAlignment="1" applyProtection="1">
      <alignment horizontal="left" wrapText="1"/>
      <protection locked="0"/>
    </xf>
    <xf numFmtId="0" fontId="2" fillId="2" borderId="46" xfId="0" applyFont="1" applyFill="1" applyBorder="1" applyAlignment="1">
      <alignment horizontal="center"/>
    </xf>
    <xf numFmtId="0" fontId="2" fillId="0" borderId="16" xfId="0" applyFont="1" applyBorder="1" applyAlignment="1">
      <alignment horizontal="center"/>
    </xf>
    <xf numFmtId="0" fontId="2" fillId="0" borderId="9" xfId="0" applyFont="1" applyBorder="1" applyAlignment="1">
      <alignment horizontal="right"/>
    </xf>
    <xf numFmtId="0" fontId="2" fillId="0" borderId="19" xfId="0" applyFont="1" applyBorder="1" applyAlignment="1">
      <alignment horizontal="right"/>
    </xf>
    <xf numFmtId="0" fontId="2" fillId="0" borderId="22" xfId="0" applyFont="1" applyBorder="1" applyAlignment="1">
      <alignment horizontal="right"/>
    </xf>
    <xf numFmtId="167" fontId="7" fillId="3" borderId="20" xfId="0" applyNumberFormat="1" applyFont="1" applyFill="1" applyBorder="1" applyAlignment="1" applyProtection="1">
      <alignment horizontal="centerContinuous"/>
      <protection locked="0"/>
    </xf>
    <xf numFmtId="0" fontId="2" fillId="0" borderId="29" xfId="0" applyFont="1" applyBorder="1" applyAlignment="1">
      <alignment horizontal="centerContinuous"/>
    </xf>
    <xf numFmtId="0" fontId="7" fillId="3" borderId="0" xfId="0" applyFont="1" applyFill="1" applyAlignment="1" applyProtection="1">
      <alignment horizontal="centerContinuous"/>
      <protection locked="0"/>
    </xf>
    <xf numFmtId="0" fontId="2" fillId="2" borderId="14" xfId="0" applyFont="1" applyFill="1" applyBorder="1" applyAlignment="1">
      <alignment horizontal="centerContinuous"/>
    </xf>
    <xf numFmtId="0" fontId="2" fillId="2" borderId="15" xfId="0" applyFont="1" applyFill="1" applyBorder="1" applyAlignment="1">
      <alignment horizontal="centerContinuous"/>
    </xf>
    <xf numFmtId="0" fontId="2" fillId="2" borderId="16" xfId="0" applyFont="1" applyFill="1" applyBorder="1" applyAlignment="1">
      <alignment horizontal="centerContinuous"/>
    </xf>
    <xf numFmtId="3" fontId="7" fillId="2" borderId="41" xfId="0" applyNumberFormat="1" applyFont="1" applyFill="1" applyBorder="1" applyAlignment="1">
      <alignment horizontal="centerContinuous" vertical="center"/>
    </xf>
    <xf numFmtId="3" fontId="7" fillId="2" borderId="26" xfId="0" applyNumberFormat="1" applyFont="1" applyFill="1" applyBorder="1" applyAlignment="1">
      <alignment horizontal="centerContinuous" vertical="center"/>
    </xf>
    <xf numFmtId="3" fontId="7" fillId="2" borderId="42" xfId="0" applyNumberFormat="1" applyFont="1" applyFill="1" applyBorder="1" applyAlignment="1">
      <alignment horizontal="centerContinuous" vertical="center"/>
    </xf>
    <xf numFmtId="0" fontId="2" fillId="0" borderId="9" xfId="0" applyFont="1" applyBorder="1" applyAlignment="1">
      <alignment horizontal="centerContinuous" vertical="center" wrapText="1"/>
    </xf>
    <xf numFmtId="0" fontId="2" fillId="0" borderId="11" xfId="0" applyFont="1" applyBorder="1" applyAlignment="1">
      <alignment horizontal="centerContinuous" vertical="center" wrapText="1"/>
    </xf>
    <xf numFmtId="0" fontId="2" fillId="0" borderId="15" xfId="0" applyFont="1" applyBorder="1" applyAlignment="1">
      <alignment horizontal="centerContinuous" vertical="center" wrapText="1"/>
    </xf>
    <xf numFmtId="0" fontId="2" fillId="0" borderId="10" xfId="0" applyFont="1" applyBorder="1" applyAlignment="1">
      <alignment horizontal="centerContinuous" vertical="center" wrapText="1"/>
    </xf>
    <xf numFmtId="0" fontId="2" fillId="2" borderId="9" xfId="0" applyFont="1" applyFill="1" applyBorder="1" applyAlignment="1">
      <alignment horizontal="centerContinuous"/>
    </xf>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0" fontId="2" fillId="2" borderId="9" xfId="0" applyFont="1" applyFill="1" applyBorder="1" applyAlignment="1">
      <alignment horizontal="centerContinuous" wrapText="1"/>
    </xf>
    <xf numFmtId="0" fontId="2" fillId="2" borderId="11" xfId="0" applyFont="1" applyFill="1" applyBorder="1" applyAlignment="1">
      <alignment horizontal="centerContinuous" wrapText="1"/>
    </xf>
    <xf numFmtId="0" fontId="2" fillId="2" borderId="10" xfId="0" applyFont="1" applyFill="1" applyBorder="1" applyAlignment="1">
      <alignment horizontal="centerContinuous" wrapText="1"/>
    </xf>
    <xf numFmtId="0" fontId="7" fillId="0" borderId="0" xfId="0" applyFont="1" applyAlignment="1">
      <alignment horizontal="centerContinuous"/>
    </xf>
    <xf numFmtId="0" fontId="0" fillId="0" borderId="0" xfId="0" applyAlignment="1">
      <alignment horizontal="centerContinuous"/>
    </xf>
    <xf numFmtId="0" fontId="0" fillId="0" borderId="12" xfId="0" applyBorder="1" applyAlignment="1">
      <alignment horizontal="centerContinuous" wrapText="1"/>
    </xf>
    <xf numFmtId="0" fontId="9" fillId="0" borderId="17" xfId="0" applyFont="1" applyBorder="1" applyAlignment="1">
      <alignment vertical="top" wrapText="1"/>
    </xf>
    <xf numFmtId="0" fontId="9" fillId="0" borderId="19" xfId="0" applyFont="1" applyBorder="1" applyAlignment="1">
      <alignment vertical="top" wrapText="1"/>
    </xf>
    <xf numFmtId="0" fontId="9" fillId="0" borderId="39" xfId="0" applyFont="1" applyBorder="1" applyAlignment="1">
      <alignment vertical="top" wrapText="1"/>
    </xf>
    <xf numFmtId="0" fontId="2" fillId="0" borderId="16" xfId="0" applyFont="1" applyBorder="1" applyAlignment="1">
      <alignment horizontal="centerContinuous" vertical="center" wrapText="1"/>
    </xf>
    <xf numFmtId="0" fontId="0" fillId="0" borderId="10" xfId="0" applyBorder="1"/>
    <xf numFmtId="0" fontId="2" fillId="0" borderId="11" xfId="0" applyFont="1" applyBorder="1"/>
    <xf numFmtId="0" fontId="2" fillId="0" borderId="19" xfId="0" applyFont="1" applyBorder="1"/>
    <xf numFmtId="0" fontId="2" fillId="0" borderId="20" xfId="0" applyFont="1" applyBorder="1"/>
    <xf numFmtId="0" fontId="0" fillId="0" borderId="9" xfId="0" applyBorder="1"/>
    <xf numFmtId="0" fontId="2" fillId="0" borderId="17" xfId="0" applyFont="1" applyBorder="1" applyAlignment="1">
      <alignment horizontal="right" indent="1"/>
    </xf>
    <xf numFmtId="42" fontId="2" fillId="0" borderId="12" xfId="0" applyNumberFormat="1" applyFont="1" applyBorder="1"/>
    <xf numFmtId="0" fontId="2" fillId="0" borderId="22" xfId="0" applyFont="1" applyBorder="1"/>
    <xf numFmtId="3" fontId="2" fillId="0" borderId="10" xfId="1" applyNumberFormat="1" applyFont="1" applyFill="1" applyBorder="1" applyProtection="1">
      <protection locked="0"/>
    </xf>
    <xf numFmtId="3" fontId="0" fillId="0" borderId="10" xfId="1" applyNumberFormat="1" applyFont="1" applyFill="1" applyBorder="1" applyAlignment="1" applyProtection="1">
      <protection locked="0"/>
    </xf>
    <xf numFmtId="3" fontId="3" fillId="0" borderId="10" xfId="1" applyNumberFormat="1" applyFont="1" applyFill="1" applyBorder="1" applyAlignment="1" applyProtection="1">
      <protection locked="0"/>
    </xf>
    <xf numFmtId="3" fontId="3" fillId="0" borderId="12" xfId="1" applyNumberFormat="1" applyFont="1" applyFill="1" applyBorder="1" applyAlignment="1" applyProtection="1">
      <protection locked="0"/>
    </xf>
    <xf numFmtId="3" fontId="0" fillId="0" borderId="12" xfId="1" applyNumberFormat="1" applyFont="1" applyFill="1" applyBorder="1" applyAlignment="1" applyProtection="1">
      <protection locked="0"/>
    </xf>
    <xf numFmtId="0" fontId="0" fillId="0" borderId="12" xfId="0" applyBorder="1" applyAlignment="1" applyProtection="1">
      <alignment horizontal="left"/>
      <protection locked="0"/>
    </xf>
    <xf numFmtId="14" fontId="0" fillId="0" borderId="10" xfId="0" applyNumberFormat="1" applyBorder="1" applyAlignment="1" applyProtection="1">
      <alignment horizontal="center"/>
      <protection locked="0"/>
    </xf>
    <xf numFmtId="14" fontId="3" fillId="0" borderId="10" xfId="0" applyNumberFormat="1" applyFont="1" applyBorder="1" applyAlignment="1" applyProtection="1">
      <alignment horizontal="center"/>
      <protection locked="0"/>
    </xf>
    <xf numFmtId="14" fontId="3" fillId="0" borderId="12" xfId="0" applyNumberFormat="1" applyFont="1" applyBorder="1" applyAlignment="1" applyProtection="1">
      <alignment horizontal="center"/>
      <protection locked="0"/>
    </xf>
    <xf numFmtId="14" fontId="0" fillId="0" borderId="12" xfId="0" applyNumberFormat="1" applyBorder="1" applyAlignment="1" applyProtection="1">
      <alignment horizontal="center"/>
      <protection locked="0"/>
    </xf>
    <xf numFmtId="169" fontId="0" fillId="0" borderId="10" xfId="1" applyNumberFormat="1" applyFont="1" applyFill="1" applyBorder="1" applyAlignment="1" applyProtection="1">
      <protection locked="0"/>
    </xf>
    <xf numFmtId="169" fontId="3" fillId="0" borderId="10" xfId="1" applyNumberFormat="1" applyFont="1" applyFill="1" applyBorder="1" applyAlignment="1" applyProtection="1">
      <protection locked="0"/>
    </xf>
    <xf numFmtId="169" fontId="3" fillId="0" borderId="12" xfId="1" applyNumberFormat="1" applyFont="1" applyFill="1" applyBorder="1" applyAlignment="1" applyProtection="1">
      <protection locked="0"/>
    </xf>
    <xf numFmtId="0" fontId="13" fillId="0" borderId="10" xfId="0" applyFont="1" applyBorder="1" applyAlignment="1" applyProtection="1">
      <alignment horizontal="left"/>
      <protection locked="0"/>
    </xf>
    <xf numFmtId="0" fontId="0" fillId="0" borderId="10" xfId="0" applyBorder="1" applyAlignment="1" applyProtection="1">
      <alignment horizontal="left"/>
      <protection locked="0"/>
    </xf>
    <xf numFmtId="169" fontId="0" fillId="0" borderId="12" xfId="1" applyNumberFormat="1" applyFont="1" applyFill="1" applyBorder="1" applyAlignment="1" applyProtection="1">
      <protection locked="0"/>
    </xf>
    <xf numFmtId="0" fontId="0" fillId="0" borderId="10" xfId="0" applyBorder="1" applyAlignment="1" applyProtection="1">
      <alignment horizontal="center"/>
      <protection locked="0"/>
    </xf>
    <xf numFmtId="169" fontId="0" fillId="0" borderId="21" xfId="1" applyNumberFormat="1" applyFont="1" applyFill="1" applyBorder="1" applyAlignment="1" applyProtection="1">
      <protection locked="0"/>
    </xf>
    <xf numFmtId="169" fontId="3" fillId="0" borderId="21" xfId="1" applyNumberFormat="1" applyFont="1" applyFill="1" applyBorder="1" applyAlignment="1" applyProtection="1">
      <protection locked="0"/>
    </xf>
    <xf numFmtId="169" fontId="3" fillId="0" borderId="13" xfId="1" applyNumberFormat="1" applyFont="1" applyFill="1" applyBorder="1" applyAlignment="1" applyProtection="1">
      <protection locked="0"/>
    </xf>
    <xf numFmtId="0" fontId="3" fillId="0" borderId="10" xfId="0" applyFont="1" applyBorder="1" applyAlignment="1" applyProtection="1">
      <alignment horizontal="left"/>
      <protection locked="0"/>
    </xf>
    <xf numFmtId="49" fontId="0" fillId="0" borderId="17" xfId="0" applyNumberFormat="1" applyBorder="1" applyAlignment="1" applyProtection="1">
      <alignment vertical="top" wrapText="1"/>
      <protection locked="0"/>
    </xf>
    <xf numFmtId="49" fontId="0" fillId="0" borderId="0" xfId="0" applyNumberFormat="1" applyAlignment="1" applyProtection="1">
      <alignment vertical="top" wrapText="1"/>
      <protection locked="0"/>
    </xf>
    <xf numFmtId="49" fontId="0" fillId="0" borderId="18" xfId="0" applyNumberFormat="1" applyBorder="1" applyAlignment="1" applyProtection="1">
      <alignment vertical="top" wrapText="1"/>
      <protection locked="0"/>
    </xf>
    <xf numFmtId="49" fontId="0" fillId="0" borderId="19" xfId="0" applyNumberFormat="1" applyBorder="1" applyAlignment="1" applyProtection="1">
      <alignment vertical="top" wrapText="1"/>
      <protection locked="0"/>
    </xf>
    <xf numFmtId="49" fontId="0" fillId="0" borderId="20" xfId="0" applyNumberFormat="1" applyBorder="1" applyAlignment="1" applyProtection="1">
      <alignment vertical="top" wrapText="1"/>
      <protection locked="0"/>
    </xf>
    <xf numFmtId="49" fontId="0" fillId="0" borderId="21" xfId="0" applyNumberFormat="1" applyBorder="1" applyAlignment="1" applyProtection="1">
      <alignment vertical="top" wrapText="1"/>
      <protection locked="0"/>
    </xf>
    <xf numFmtId="49" fontId="0" fillId="0" borderId="14" xfId="0" applyNumberFormat="1" applyBorder="1" applyAlignment="1" applyProtection="1">
      <alignment horizontal="centerContinuous" vertical="top" wrapText="1"/>
      <protection locked="0"/>
    </xf>
    <xf numFmtId="49" fontId="0" fillId="0" borderId="15" xfId="0" applyNumberFormat="1" applyBorder="1" applyAlignment="1" applyProtection="1">
      <alignment horizontal="centerContinuous" vertical="top" wrapText="1"/>
      <protection locked="0"/>
    </xf>
    <xf numFmtId="49" fontId="0" fillId="0" borderId="16" xfId="0" applyNumberFormat="1" applyBorder="1" applyAlignment="1" applyProtection="1">
      <alignment horizontal="centerContinuous" vertical="top" wrapText="1"/>
      <protection locked="0"/>
    </xf>
    <xf numFmtId="0" fontId="2" fillId="0" borderId="14" xfId="0" applyFont="1" applyBorder="1" applyAlignment="1">
      <alignment vertical="top" wrapText="1"/>
    </xf>
    <xf numFmtId="0" fontId="2" fillId="0" borderId="17" xfId="0" applyFont="1" applyBorder="1" applyAlignment="1">
      <alignment vertical="top" wrapText="1"/>
    </xf>
    <xf numFmtId="0" fontId="0" fillId="0" borderId="2"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0" xfId="0" applyAlignment="1" applyProtection="1">
      <alignment vertical="top" wrapText="1"/>
      <protection locked="0"/>
    </xf>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1" xfId="0" applyBorder="1" applyAlignment="1" applyProtection="1">
      <alignment vertical="top"/>
      <protection locked="0"/>
    </xf>
    <xf numFmtId="0" fontId="0" fillId="0" borderId="4" xfId="0" applyBorder="1" applyAlignment="1" applyProtection="1">
      <alignment vertical="top"/>
      <protection locked="0"/>
    </xf>
    <xf numFmtId="0" fontId="0" fillId="3" borderId="10" xfId="0" applyFill="1" applyBorder="1" applyAlignment="1" applyProtection="1">
      <alignment horizontal="left" wrapText="1"/>
      <protection locked="0"/>
    </xf>
    <xf numFmtId="0" fontId="13" fillId="0" borderId="10" xfId="0" applyFont="1" applyBorder="1" applyAlignment="1" applyProtection="1">
      <alignment horizontal="left" wrapText="1"/>
      <protection locked="0"/>
    </xf>
    <xf numFmtId="168" fontId="0" fillId="0" borderId="9" xfId="2" applyNumberFormat="1" applyFont="1" applyFill="1" applyBorder="1" applyAlignment="1" applyProtection="1">
      <alignment horizontal="right"/>
      <protection locked="0"/>
    </xf>
    <xf numFmtId="168" fontId="0" fillId="0" borderId="10" xfId="2" applyNumberFormat="1" applyFont="1" applyFill="1" applyBorder="1" applyAlignment="1" applyProtection="1">
      <alignment horizontal="right"/>
      <protection locked="0"/>
    </xf>
    <xf numFmtId="0" fontId="0" fillId="0" borderId="9" xfId="0" applyBorder="1" applyAlignment="1" applyProtection="1">
      <alignment horizontal="left" wrapText="1"/>
      <protection locked="0"/>
    </xf>
    <xf numFmtId="0" fontId="0" fillId="0" borderId="11" xfId="0" applyBorder="1" applyAlignment="1" applyProtection="1">
      <alignment horizontal="left" wrapText="1"/>
      <protection locked="0"/>
    </xf>
    <xf numFmtId="0" fontId="0" fillId="0" borderId="10" xfId="0" applyBorder="1" applyAlignment="1" applyProtection="1">
      <alignment horizontal="left" wrapText="1"/>
      <protection locked="0"/>
    </xf>
    <xf numFmtId="0" fontId="2" fillId="0" borderId="20" xfId="0" applyFont="1" applyBorder="1" applyAlignment="1">
      <alignment horizontal="center"/>
    </xf>
    <xf numFmtId="0" fontId="2" fillId="0" borderId="21" xfId="0" applyFont="1" applyBorder="1" applyAlignment="1">
      <alignment horizontal="center"/>
    </xf>
    <xf numFmtId="168" fontId="6" fillId="0" borderId="9" xfId="2" applyNumberFormat="1" applyFont="1" applyFill="1" applyBorder="1" applyAlignment="1" applyProtection="1">
      <alignment horizontal="right" wrapText="1"/>
      <protection locked="0"/>
    </xf>
    <xf numFmtId="168" fontId="6" fillId="0" borderId="10" xfId="2" applyNumberFormat="1" applyFont="1" applyFill="1" applyBorder="1" applyAlignment="1" applyProtection="1">
      <alignment horizontal="right" wrapText="1"/>
      <protection locked="0"/>
    </xf>
    <xf numFmtId="0" fontId="0" fillId="0" borderId="12" xfId="0" applyBorder="1" applyAlignment="1" applyProtection="1">
      <alignment horizontal="left"/>
      <protection locked="0"/>
    </xf>
    <xf numFmtId="0" fontId="0" fillId="0" borderId="36" xfId="0" applyBorder="1" applyAlignment="1" applyProtection="1">
      <alignment horizontal="left"/>
      <protection locked="0"/>
    </xf>
    <xf numFmtId="0" fontId="0" fillId="0" borderId="9" xfId="0" applyBorder="1" applyAlignment="1" applyProtection="1">
      <alignment horizontal="left"/>
      <protection locked="0"/>
    </xf>
    <xf numFmtId="0" fontId="0" fillId="0" borderId="11" xfId="0" applyBorder="1" applyAlignment="1" applyProtection="1">
      <alignment horizontal="left"/>
      <protection locked="0"/>
    </xf>
    <xf numFmtId="0" fontId="0" fillId="0" borderId="10" xfId="0" applyBorder="1" applyAlignment="1" applyProtection="1">
      <alignment horizontal="left"/>
      <protection locked="0"/>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16" xfId="0" applyFont="1" applyFill="1" applyBorder="1" applyAlignment="1">
      <alignment horizontal="center"/>
    </xf>
    <xf numFmtId="1" fontId="6" fillId="0" borderId="9" xfId="0" applyNumberFormat="1" applyFont="1" applyBorder="1" applyAlignment="1" applyProtection="1">
      <alignment horizontal="right" wrapText="1"/>
      <protection locked="0"/>
    </xf>
    <xf numFmtId="1" fontId="6" fillId="0" borderId="10" xfId="0" applyNumberFormat="1" applyFont="1" applyBorder="1" applyAlignment="1" applyProtection="1">
      <alignment horizontal="right" wrapText="1"/>
      <protection locked="0"/>
    </xf>
    <xf numFmtId="170" fontId="0" fillId="0" borderId="12" xfId="0" applyNumberFormat="1" applyBorder="1" applyAlignment="1" applyProtection="1">
      <alignment horizontal="left"/>
      <protection locked="0"/>
    </xf>
    <xf numFmtId="0" fontId="4" fillId="0" borderId="12" xfId="4" applyFill="1" applyBorder="1" applyAlignment="1" applyProtection="1">
      <alignment horizontal="left"/>
      <protection locked="0"/>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0" xfId="0" applyAlignment="1">
      <alignment horizontal="left"/>
    </xf>
    <xf numFmtId="0" fontId="6" fillId="0" borderId="13" xfId="0" applyFont="1" applyBorder="1" applyAlignment="1" applyProtection="1">
      <alignment horizontal="center" wrapText="1"/>
      <protection locked="0"/>
    </xf>
    <xf numFmtId="9" fontId="0" fillId="0" borderId="9" xfId="3" applyFont="1" applyFill="1" applyBorder="1" applyAlignment="1" applyProtection="1">
      <alignment horizontal="center"/>
      <protection locked="0"/>
    </xf>
    <xf numFmtId="9" fontId="0" fillId="0" borderId="10" xfId="3" applyFont="1" applyFill="1" applyBorder="1" applyAlignment="1" applyProtection="1">
      <alignment horizontal="center"/>
      <protection locked="0"/>
    </xf>
  </cellXfs>
  <cellStyles count="5">
    <cellStyle name="Comma" xfId="1" builtinId="3"/>
    <cellStyle name="Currency" xfId="2" builtinId="4"/>
    <cellStyle name="Hyperlink" xfId="4" builtinId="8"/>
    <cellStyle name="Normal" xfId="0" builtinId="0"/>
    <cellStyle name="Percent" xfId="3" builtinId="5"/>
  </cellStyles>
  <dxfs count="9">
    <dxf>
      <fill>
        <patternFill patternType="none">
          <bgColor auto="1"/>
        </patternFill>
      </fill>
    </dxf>
    <dxf>
      <font>
        <b val="0"/>
        <i val="0"/>
      </font>
      <numFmt numFmtId="0" formatCode="General"/>
      <fill>
        <patternFill patternType="none">
          <bgColor auto="1"/>
        </patternFill>
      </fill>
      <border>
        <left/>
        <right/>
        <top/>
        <bottom/>
        <vertical/>
        <horizontal/>
      </border>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146050</xdr:colOff>
      <xdr:row>19</xdr:row>
      <xdr:rowOff>59229</xdr:rowOff>
    </xdr:from>
    <xdr:to>
      <xdr:col>7</xdr:col>
      <xdr:colOff>507999</xdr:colOff>
      <xdr:row>20</xdr:row>
      <xdr:rowOff>103679</xdr:rowOff>
    </xdr:to>
    <xdr:sp macro="" textlink="" fLocksText="0">
      <xdr:nvSpPr>
        <xdr:cNvPr id="14" name="TextBox 13">
          <a:extLst>
            <a:ext uri="{FF2B5EF4-FFF2-40B4-BE49-F238E27FC236}">
              <a16:creationId xmlns:a16="http://schemas.microsoft.com/office/drawing/2014/main" id="{EC6D2E58-DA01-450F-8993-001005688BBF}"/>
            </a:ext>
          </a:extLst>
        </xdr:cNvPr>
        <xdr:cNvSpPr txBox="1"/>
      </xdr:nvSpPr>
      <xdr:spPr>
        <a:xfrm>
          <a:off x="146050" y="3640629"/>
          <a:ext cx="4629149" cy="22860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baseline="0">
              <a:solidFill>
                <a:schemeClr val="bg1"/>
              </a:solidFill>
            </a:rPr>
            <a:t>STEAM Building Site Plan</a:t>
          </a:r>
        </a:p>
        <a:p>
          <a:pPr algn="ctr"/>
          <a:endParaRPr lang="en-US" sz="1100" b="1">
            <a:solidFill>
              <a:schemeClr val="bg1"/>
            </a:solidFill>
          </a:endParaRPr>
        </a:p>
      </xdr:txBody>
    </xdr:sp>
    <xdr:clientData fLocksWithSheet="0"/>
  </xdr:twoCellAnchor>
  <xdr:twoCellAnchor>
    <xdr:from>
      <xdr:col>9</xdr:col>
      <xdr:colOff>279400</xdr:colOff>
      <xdr:row>19</xdr:row>
      <xdr:rowOff>59229</xdr:rowOff>
    </xdr:from>
    <xdr:to>
      <xdr:col>17</xdr:col>
      <xdr:colOff>31749</xdr:colOff>
      <xdr:row>20</xdr:row>
      <xdr:rowOff>103679</xdr:rowOff>
    </xdr:to>
    <xdr:sp macro="" textlink="" fLocksText="0">
      <xdr:nvSpPr>
        <xdr:cNvPr id="15" name="TextBox 14">
          <a:extLst>
            <a:ext uri="{FF2B5EF4-FFF2-40B4-BE49-F238E27FC236}">
              <a16:creationId xmlns:a16="http://schemas.microsoft.com/office/drawing/2014/main" id="{F8380B7E-77EE-411F-B2B9-931DAA55AC09}"/>
            </a:ext>
          </a:extLst>
        </xdr:cNvPr>
        <xdr:cNvSpPr txBox="1"/>
      </xdr:nvSpPr>
      <xdr:spPr>
        <a:xfrm>
          <a:off x="5765800" y="3640629"/>
          <a:ext cx="4629149" cy="22860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bg1"/>
              </a:solidFill>
            </a:rPr>
            <a:t>STEAM Building Rendering</a:t>
          </a:r>
          <a:r>
            <a:rPr lang="en-US" sz="1100" b="1" baseline="0">
              <a:solidFill>
                <a:schemeClr val="bg1"/>
              </a:solidFill>
            </a:rPr>
            <a:t> - View from North</a:t>
          </a:r>
        </a:p>
        <a:p>
          <a:pPr algn="ctr"/>
          <a:endParaRPr lang="en-US" sz="1100" b="1">
            <a:solidFill>
              <a:schemeClr val="bg1"/>
            </a:solidFill>
          </a:endParaRPr>
        </a:p>
      </xdr:txBody>
    </xdr:sp>
    <xdr:clientData fLocksWithSheet="0"/>
  </xdr:twoCellAnchor>
  <xdr:twoCellAnchor>
    <xdr:from>
      <xdr:col>0</xdr:col>
      <xdr:colOff>146050</xdr:colOff>
      <xdr:row>39</xdr:row>
      <xdr:rowOff>176704</xdr:rowOff>
    </xdr:from>
    <xdr:to>
      <xdr:col>7</xdr:col>
      <xdr:colOff>507999</xdr:colOff>
      <xdr:row>41</xdr:row>
      <xdr:rowOff>37004</xdr:rowOff>
    </xdr:to>
    <xdr:sp macro="" textlink="" fLocksText="0">
      <xdr:nvSpPr>
        <xdr:cNvPr id="16" name="TextBox 15">
          <a:extLst>
            <a:ext uri="{FF2B5EF4-FFF2-40B4-BE49-F238E27FC236}">
              <a16:creationId xmlns:a16="http://schemas.microsoft.com/office/drawing/2014/main" id="{E66476A6-0FEB-4B36-A2FA-2A834C114C1B}"/>
            </a:ext>
          </a:extLst>
        </xdr:cNvPr>
        <xdr:cNvSpPr txBox="1"/>
      </xdr:nvSpPr>
      <xdr:spPr>
        <a:xfrm>
          <a:off x="146050" y="7441104"/>
          <a:ext cx="4629149" cy="22860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bg1"/>
              </a:solidFill>
              <a:effectLst/>
              <a:latin typeface="+mn-lt"/>
              <a:ea typeface="+mn-ea"/>
              <a:cs typeface="+mn-cs"/>
            </a:rPr>
            <a:t>STEAM Building  Rendering</a:t>
          </a:r>
          <a:r>
            <a:rPr lang="en-US" sz="1100" b="1" baseline="0">
              <a:solidFill>
                <a:schemeClr val="bg1"/>
              </a:solidFill>
              <a:effectLst/>
              <a:latin typeface="+mn-lt"/>
              <a:ea typeface="+mn-ea"/>
              <a:cs typeface="+mn-cs"/>
            </a:rPr>
            <a:t> - View from North</a:t>
          </a:r>
          <a:endParaRPr lang="en-US">
            <a:solidFill>
              <a:schemeClr val="bg1"/>
            </a:solidFill>
            <a:effectLst/>
          </a:endParaRPr>
        </a:p>
      </xdr:txBody>
    </xdr:sp>
    <xdr:clientData fLocksWithSheet="0"/>
  </xdr:twoCellAnchor>
  <xdr:twoCellAnchor>
    <xdr:from>
      <xdr:col>9</xdr:col>
      <xdr:colOff>279400</xdr:colOff>
      <xdr:row>39</xdr:row>
      <xdr:rowOff>176704</xdr:rowOff>
    </xdr:from>
    <xdr:to>
      <xdr:col>17</xdr:col>
      <xdr:colOff>31749</xdr:colOff>
      <xdr:row>41</xdr:row>
      <xdr:rowOff>37004</xdr:rowOff>
    </xdr:to>
    <xdr:sp macro="" textlink="" fLocksText="0">
      <xdr:nvSpPr>
        <xdr:cNvPr id="17" name="TextBox 16">
          <a:extLst>
            <a:ext uri="{FF2B5EF4-FFF2-40B4-BE49-F238E27FC236}">
              <a16:creationId xmlns:a16="http://schemas.microsoft.com/office/drawing/2014/main" id="{6118F23C-C004-4B33-9AED-3C945EB720DC}"/>
            </a:ext>
          </a:extLst>
        </xdr:cNvPr>
        <xdr:cNvSpPr txBox="1"/>
      </xdr:nvSpPr>
      <xdr:spPr>
        <a:xfrm>
          <a:off x="5765800" y="7441104"/>
          <a:ext cx="4629149" cy="22860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bg1"/>
              </a:solidFill>
              <a:effectLst/>
              <a:latin typeface="+mn-lt"/>
              <a:ea typeface="+mn-ea"/>
              <a:cs typeface="+mn-cs"/>
            </a:rPr>
            <a:t>STEAM Building  Rendering</a:t>
          </a:r>
          <a:r>
            <a:rPr lang="en-US" sz="1100" b="1" baseline="0">
              <a:solidFill>
                <a:schemeClr val="bg1"/>
              </a:solidFill>
              <a:effectLst/>
              <a:latin typeface="+mn-lt"/>
              <a:ea typeface="+mn-ea"/>
              <a:cs typeface="+mn-cs"/>
            </a:rPr>
            <a:t> - Interior</a:t>
          </a:r>
          <a:endParaRPr lang="en-US">
            <a:solidFill>
              <a:schemeClr val="bg1"/>
            </a:solidFill>
            <a:effectLst/>
          </a:endParaRPr>
        </a:p>
      </xdr:txBody>
    </xdr:sp>
    <xdr:clientData fLocksWithSheet="0"/>
  </xdr:twoCellAnchor>
  <xdr:twoCellAnchor>
    <xdr:from>
      <xdr:col>0</xdr:col>
      <xdr:colOff>146050</xdr:colOff>
      <xdr:row>60</xdr:row>
      <xdr:rowOff>110029</xdr:rowOff>
    </xdr:from>
    <xdr:to>
      <xdr:col>7</xdr:col>
      <xdr:colOff>507999</xdr:colOff>
      <xdr:row>61</xdr:row>
      <xdr:rowOff>154479</xdr:rowOff>
    </xdr:to>
    <xdr:sp macro="" textlink="" fLocksText="0">
      <xdr:nvSpPr>
        <xdr:cNvPr id="18" name="TextBox 17">
          <a:extLst>
            <a:ext uri="{FF2B5EF4-FFF2-40B4-BE49-F238E27FC236}">
              <a16:creationId xmlns:a16="http://schemas.microsoft.com/office/drawing/2014/main" id="{A4DD5E76-A5E6-4059-BCF3-971EA2F92F6E}"/>
            </a:ext>
          </a:extLst>
        </xdr:cNvPr>
        <xdr:cNvSpPr txBox="1"/>
      </xdr:nvSpPr>
      <xdr:spPr>
        <a:xfrm>
          <a:off x="146050" y="11241579"/>
          <a:ext cx="4629149" cy="22860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bg1"/>
              </a:solidFill>
            </a:rPr>
            <a:t>STEAM Building - Steel Erection Underway</a:t>
          </a:r>
          <a:endParaRPr lang="en-US" sz="1100" b="1" baseline="0">
            <a:solidFill>
              <a:schemeClr val="bg1"/>
            </a:solidFill>
          </a:endParaRPr>
        </a:p>
        <a:p>
          <a:pPr algn="ctr"/>
          <a:endParaRPr lang="en-US" sz="1100" b="1">
            <a:solidFill>
              <a:schemeClr val="bg1"/>
            </a:solidFill>
          </a:endParaRPr>
        </a:p>
      </xdr:txBody>
    </xdr:sp>
    <xdr:clientData fLocksWithSheet="0"/>
  </xdr:twoCellAnchor>
  <xdr:twoCellAnchor>
    <xdr:from>
      <xdr:col>9</xdr:col>
      <xdr:colOff>279400</xdr:colOff>
      <xdr:row>60</xdr:row>
      <xdr:rowOff>110029</xdr:rowOff>
    </xdr:from>
    <xdr:to>
      <xdr:col>17</xdr:col>
      <xdr:colOff>31749</xdr:colOff>
      <xdr:row>61</xdr:row>
      <xdr:rowOff>154479</xdr:rowOff>
    </xdr:to>
    <xdr:sp macro="" textlink="" fLocksText="0">
      <xdr:nvSpPr>
        <xdr:cNvPr id="19" name="TextBox 18">
          <a:extLst>
            <a:ext uri="{FF2B5EF4-FFF2-40B4-BE49-F238E27FC236}">
              <a16:creationId xmlns:a16="http://schemas.microsoft.com/office/drawing/2014/main" id="{36338F55-F998-4B6A-94C6-912178991771}"/>
            </a:ext>
          </a:extLst>
        </xdr:cNvPr>
        <xdr:cNvSpPr txBox="1"/>
      </xdr:nvSpPr>
      <xdr:spPr>
        <a:xfrm>
          <a:off x="5765800" y="11241579"/>
          <a:ext cx="4629149" cy="22860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bg1"/>
              </a:solidFill>
            </a:rPr>
            <a:t>STEAM Building</a:t>
          </a:r>
          <a:r>
            <a:rPr lang="en-US" sz="1100" b="1" baseline="0">
              <a:solidFill>
                <a:schemeClr val="bg1"/>
              </a:solidFill>
            </a:rPr>
            <a:t> - Foundation Walls Complete</a:t>
          </a:r>
        </a:p>
        <a:p>
          <a:pPr algn="ctr"/>
          <a:endParaRPr lang="en-US" sz="1100" b="1">
            <a:solidFill>
              <a:schemeClr val="bg1"/>
            </a:solidFill>
          </a:endParaRPr>
        </a:p>
      </xdr:txBody>
    </xdr:sp>
    <xdr:clientData fLocksWithSheet="0"/>
  </xdr:twoCellAnchor>
  <xdr:twoCellAnchor>
    <xdr:from>
      <xdr:col>0</xdr:col>
      <xdr:colOff>146050</xdr:colOff>
      <xdr:row>81</xdr:row>
      <xdr:rowOff>43354</xdr:rowOff>
    </xdr:from>
    <xdr:to>
      <xdr:col>7</xdr:col>
      <xdr:colOff>507999</xdr:colOff>
      <xdr:row>82</xdr:row>
      <xdr:rowOff>87804</xdr:rowOff>
    </xdr:to>
    <xdr:sp macro="" textlink="" fLocksText="0">
      <xdr:nvSpPr>
        <xdr:cNvPr id="20" name="TextBox 19">
          <a:extLst>
            <a:ext uri="{FF2B5EF4-FFF2-40B4-BE49-F238E27FC236}">
              <a16:creationId xmlns:a16="http://schemas.microsoft.com/office/drawing/2014/main" id="{E87C7FD4-9D9C-4E64-9671-5EBB8010BE89}"/>
            </a:ext>
          </a:extLst>
        </xdr:cNvPr>
        <xdr:cNvSpPr txBox="1"/>
      </xdr:nvSpPr>
      <xdr:spPr>
        <a:xfrm>
          <a:off x="146050" y="15042054"/>
          <a:ext cx="4629149" cy="22860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bg1"/>
              </a:solidFill>
            </a:rPr>
            <a:t>STEAM Building - Stormwater</a:t>
          </a:r>
          <a:r>
            <a:rPr lang="en-US" sz="1100" b="1" baseline="0">
              <a:solidFill>
                <a:schemeClr val="bg1"/>
              </a:solidFill>
            </a:rPr>
            <a:t> Structures Being Installed</a:t>
          </a:r>
        </a:p>
        <a:p>
          <a:pPr algn="ctr"/>
          <a:endParaRPr lang="en-US" sz="1100" b="1">
            <a:solidFill>
              <a:schemeClr val="bg1"/>
            </a:solidFill>
          </a:endParaRPr>
        </a:p>
      </xdr:txBody>
    </xdr:sp>
    <xdr:clientData fLocksWithSheet="0"/>
  </xdr:twoCellAnchor>
  <xdr:twoCellAnchor>
    <xdr:from>
      <xdr:col>9</xdr:col>
      <xdr:colOff>279400</xdr:colOff>
      <xdr:row>81</xdr:row>
      <xdr:rowOff>43354</xdr:rowOff>
    </xdr:from>
    <xdr:to>
      <xdr:col>17</xdr:col>
      <xdr:colOff>31749</xdr:colOff>
      <xdr:row>82</xdr:row>
      <xdr:rowOff>87804</xdr:rowOff>
    </xdr:to>
    <xdr:sp macro="" textlink="" fLocksText="0">
      <xdr:nvSpPr>
        <xdr:cNvPr id="21" name="TextBox 20">
          <a:extLst>
            <a:ext uri="{FF2B5EF4-FFF2-40B4-BE49-F238E27FC236}">
              <a16:creationId xmlns:a16="http://schemas.microsoft.com/office/drawing/2014/main" id="{61DDD2FC-5ECC-45EE-9550-CCB158703866}"/>
            </a:ext>
          </a:extLst>
        </xdr:cNvPr>
        <xdr:cNvSpPr txBox="1"/>
      </xdr:nvSpPr>
      <xdr:spPr>
        <a:xfrm>
          <a:off x="5765800" y="15042054"/>
          <a:ext cx="4629149" cy="22860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bg1"/>
              </a:solidFill>
            </a:rPr>
            <a:t>STEAM Building - Preparation</a:t>
          </a:r>
          <a:r>
            <a:rPr lang="en-US" sz="1100" b="1" baseline="0">
              <a:solidFill>
                <a:schemeClr val="bg1"/>
              </a:solidFill>
            </a:rPr>
            <a:t> for Slab Pours</a:t>
          </a:r>
        </a:p>
      </xdr:txBody>
    </xdr:sp>
    <xdr:clientData fLocksWithSheet="0"/>
  </xdr:twoCellAnchor>
  <xdr:twoCellAnchor editAs="oneCell">
    <xdr:from>
      <xdr:col>0</xdr:col>
      <xdr:colOff>50800</xdr:colOff>
      <xdr:row>2</xdr:row>
      <xdr:rowOff>38618</xdr:rowOff>
    </xdr:from>
    <xdr:to>
      <xdr:col>7</xdr:col>
      <xdr:colOff>591820</xdr:colOff>
      <xdr:row>18</xdr:row>
      <xdr:rowOff>138145</xdr:rowOff>
    </xdr:to>
    <xdr:pic>
      <xdr:nvPicPr>
        <xdr:cNvPr id="22" name="Picture 21" descr="STEAM Building Site Plan&#10;">
          <a:extLst>
            <a:ext uri="{FF2B5EF4-FFF2-40B4-BE49-F238E27FC236}">
              <a16:creationId xmlns:a16="http://schemas.microsoft.com/office/drawing/2014/main" id="{C7F7AC3A-7076-416C-93C6-C65A8FEED9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489468"/>
          <a:ext cx="4808220" cy="3045927"/>
        </a:xfrm>
        <a:prstGeom prst="rect">
          <a:avLst/>
        </a:prstGeom>
      </xdr:spPr>
    </xdr:pic>
    <xdr:clientData/>
  </xdr:twoCellAnchor>
  <xdr:twoCellAnchor editAs="oneCell">
    <xdr:from>
      <xdr:col>9</xdr:col>
      <xdr:colOff>382270</xdr:colOff>
      <xdr:row>2</xdr:row>
      <xdr:rowOff>25400</xdr:rowOff>
    </xdr:from>
    <xdr:to>
      <xdr:col>16</xdr:col>
      <xdr:colOff>527050</xdr:colOff>
      <xdr:row>18</xdr:row>
      <xdr:rowOff>140249</xdr:rowOff>
    </xdr:to>
    <xdr:pic>
      <xdr:nvPicPr>
        <xdr:cNvPr id="23" name="Picture 22" descr="STEAM Building Rendering - View from North&#10;">
          <a:extLst>
            <a:ext uri="{FF2B5EF4-FFF2-40B4-BE49-F238E27FC236}">
              <a16:creationId xmlns:a16="http://schemas.microsoft.com/office/drawing/2014/main" id="{583B21C5-858D-4F14-9C6A-6B29AEB27A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68670" y="476250"/>
          <a:ext cx="4411980" cy="3061249"/>
        </a:xfrm>
        <a:prstGeom prst="rect">
          <a:avLst/>
        </a:prstGeom>
      </xdr:spPr>
    </xdr:pic>
    <xdr:clientData/>
  </xdr:twoCellAnchor>
  <xdr:twoCellAnchor editAs="oneCell">
    <xdr:from>
      <xdr:col>0</xdr:col>
      <xdr:colOff>305696</xdr:colOff>
      <xdr:row>23</xdr:row>
      <xdr:rowOff>113839</xdr:rowOff>
    </xdr:from>
    <xdr:to>
      <xdr:col>7</xdr:col>
      <xdr:colOff>469899</xdr:colOff>
      <xdr:row>39</xdr:row>
      <xdr:rowOff>79549</xdr:rowOff>
    </xdr:to>
    <xdr:pic>
      <xdr:nvPicPr>
        <xdr:cNvPr id="24" name="Picture 23" descr="STEAM Building  Rendering - View from North&#10;">
          <a:extLst>
            <a:ext uri="{FF2B5EF4-FFF2-40B4-BE49-F238E27FC236}">
              <a16:creationId xmlns:a16="http://schemas.microsoft.com/office/drawing/2014/main" id="{6FD38CAE-C83A-4285-B7B1-6ABC70AF910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5696" y="4431839"/>
          <a:ext cx="4431403" cy="2912110"/>
        </a:xfrm>
        <a:prstGeom prst="rect">
          <a:avLst/>
        </a:prstGeom>
      </xdr:spPr>
    </xdr:pic>
    <xdr:clientData/>
  </xdr:twoCellAnchor>
  <xdr:twoCellAnchor editAs="oneCell">
    <xdr:from>
      <xdr:col>9</xdr:col>
      <xdr:colOff>367030</xdr:colOff>
      <xdr:row>25</xdr:row>
      <xdr:rowOff>108759</xdr:rowOff>
    </xdr:from>
    <xdr:to>
      <xdr:col>16</xdr:col>
      <xdr:colOff>527614</xdr:colOff>
      <xdr:row>38</xdr:row>
      <xdr:rowOff>45894</xdr:rowOff>
    </xdr:to>
    <xdr:pic>
      <xdr:nvPicPr>
        <xdr:cNvPr id="25" name="Picture 24" descr="STEAM Building  Rendering - Interior&#10;">
          <a:extLst>
            <a:ext uri="{FF2B5EF4-FFF2-40B4-BE49-F238E27FC236}">
              <a16:creationId xmlns:a16="http://schemas.microsoft.com/office/drawing/2014/main" id="{4684C3BC-8F3F-4FB8-9B75-FDB4C2A48E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853430" y="4795059"/>
          <a:ext cx="4427784" cy="2331085"/>
        </a:xfrm>
        <a:prstGeom prst="rect">
          <a:avLst/>
        </a:prstGeom>
      </xdr:spPr>
    </xdr:pic>
    <xdr:clientData/>
  </xdr:twoCellAnchor>
  <xdr:twoCellAnchor editAs="oneCell">
    <xdr:from>
      <xdr:col>0</xdr:col>
      <xdr:colOff>439420</xdr:colOff>
      <xdr:row>43</xdr:row>
      <xdr:rowOff>68119</xdr:rowOff>
    </xdr:from>
    <xdr:to>
      <xdr:col>7</xdr:col>
      <xdr:colOff>317500</xdr:colOff>
      <xdr:row>59</xdr:row>
      <xdr:rowOff>170354</xdr:rowOff>
    </xdr:to>
    <xdr:pic>
      <xdr:nvPicPr>
        <xdr:cNvPr id="26" name="Picture 25" descr="STEAM Building - Steel Erection Underway&#10;">
          <a:extLst>
            <a:ext uri="{FF2B5EF4-FFF2-40B4-BE49-F238E27FC236}">
              <a16:creationId xmlns:a16="http://schemas.microsoft.com/office/drawing/2014/main" id="{3835C3A7-2267-41FC-9C4A-30BC64B36FF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9420" y="8069119"/>
          <a:ext cx="4145280" cy="3048635"/>
        </a:xfrm>
        <a:prstGeom prst="rect">
          <a:avLst/>
        </a:prstGeom>
      </xdr:spPr>
    </xdr:pic>
    <xdr:clientData/>
  </xdr:twoCellAnchor>
  <xdr:twoCellAnchor editAs="oneCell">
    <xdr:from>
      <xdr:col>11</xdr:col>
      <xdr:colOff>191770</xdr:colOff>
      <xdr:row>43</xdr:row>
      <xdr:rowOff>70659</xdr:rowOff>
    </xdr:from>
    <xdr:to>
      <xdr:col>15</xdr:col>
      <xdr:colOff>99060</xdr:colOff>
      <xdr:row>59</xdr:row>
      <xdr:rowOff>180514</xdr:rowOff>
    </xdr:to>
    <xdr:pic>
      <xdr:nvPicPr>
        <xdr:cNvPr id="27" name="Picture 26" descr="STEAM Building - Foundation Walls Complete&#10;">
          <a:extLst>
            <a:ext uri="{FF2B5EF4-FFF2-40B4-BE49-F238E27FC236}">
              <a16:creationId xmlns:a16="http://schemas.microsoft.com/office/drawing/2014/main" id="{198CD7D8-8DD3-487B-BDAF-B94D3DBF461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rot="5400000">
          <a:off x="6542087" y="8426942"/>
          <a:ext cx="3056255" cy="2345690"/>
        </a:xfrm>
        <a:prstGeom prst="rect">
          <a:avLst/>
        </a:prstGeom>
      </xdr:spPr>
    </xdr:pic>
    <xdr:clientData/>
  </xdr:twoCellAnchor>
  <xdr:twoCellAnchor editAs="oneCell">
    <xdr:from>
      <xdr:col>2</xdr:col>
      <xdr:colOff>38736</xdr:colOff>
      <xdr:row>63</xdr:row>
      <xdr:rowOff>169087</xdr:rowOff>
    </xdr:from>
    <xdr:to>
      <xdr:col>5</xdr:col>
      <xdr:colOff>535940</xdr:colOff>
      <xdr:row>80</xdr:row>
      <xdr:rowOff>77010</xdr:rowOff>
    </xdr:to>
    <xdr:pic>
      <xdr:nvPicPr>
        <xdr:cNvPr id="28" name="Picture 27" descr="STEAM Building - Stormwater Structures Being Installed&#10;">
          <a:extLst>
            <a:ext uri="{FF2B5EF4-FFF2-40B4-BE49-F238E27FC236}">
              <a16:creationId xmlns:a16="http://schemas.microsoft.com/office/drawing/2014/main" id="{C9DE4EA4-76A0-4313-9C60-C92DC8DF4BD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5400000">
          <a:off x="901701" y="12209322"/>
          <a:ext cx="3038473" cy="2326004"/>
        </a:xfrm>
        <a:prstGeom prst="rect">
          <a:avLst/>
        </a:prstGeom>
      </xdr:spPr>
    </xdr:pic>
    <xdr:clientData/>
  </xdr:twoCellAnchor>
  <xdr:twoCellAnchor editAs="oneCell">
    <xdr:from>
      <xdr:col>11</xdr:col>
      <xdr:colOff>212090</xdr:colOff>
      <xdr:row>63</xdr:row>
      <xdr:rowOff>176708</xdr:rowOff>
    </xdr:from>
    <xdr:to>
      <xdr:col>15</xdr:col>
      <xdr:colOff>119380</xdr:colOff>
      <xdr:row>80</xdr:row>
      <xdr:rowOff>92252</xdr:rowOff>
    </xdr:to>
    <xdr:pic>
      <xdr:nvPicPr>
        <xdr:cNvPr id="29" name="Picture 28" descr="STEAM Building - Preparation for Slab Pours&#10;">
          <a:extLst>
            <a:ext uri="{FF2B5EF4-FFF2-40B4-BE49-F238E27FC236}">
              <a16:creationId xmlns:a16="http://schemas.microsoft.com/office/drawing/2014/main" id="{AFF6451B-A8FD-4151-B643-92BFF045D45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rot="5400000">
          <a:off x="6567488" y="12210910"/>
          <a:ext cx="3046094" cy="23456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uricep\AppData\Local\Microsoft\Windows\Temporary%20Internet%20Files\Content.Outlook\RH3DCFLT\C-100%20Tests\C-100(2014)%20Test%20Wenatchee%20Valle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fm.wa.gov/budget/capitalforms/finalprojectcloseo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 Acquisition"/>
      <sheetName val="B. Consultant Services"/>
      <sheetName val="C. Construction Contracts"/>
      <sheetName val="D. Equipment"/>
      <sheetName val="E. Artwork"/>
      <sheetName val="F. Project Management"/>
      <sheetName val="G. Other Costs"/>
      <sheetName val="Data Tables"/>
    </sheetNames>
    <sheetDataSet>
      <sheetData sheetId="0" refreshError="1"/>
      <sheetData sheetId="1">
        <row r="12">
          <cell r="C12">
            <v>0</v>
          </cell>
          <cell r="F12">
            <v>0</v>
          </cell>
        </row>
      </sheetData>
      <sheetData sheetId="2">
        <row r="52">
          <cell r="C52">
            <v>1191557.1799999997</v>
          </cell>
          <cell r="F52">
            <v>1246177</v>
          </cell>
        </row>
      </sheetData>
      <sheetData sheetId="3">
        <row r="76">
          <cell r="C76">
            <v>8544738.4000000004</v>
          </cell>
          <cell r="F76">
            <v>9030116</v>
          </cell>
        </row>
      </sheetData>
      <sheetData sheetId="4">
        <row r="20">
          <cell r="C20">
            <v>460700</v>
          </cell>
          <cell r="F20">
            <v>487698</v>
          </cell>
        </row>
      </sheetData>
      <sheetData sheetId="5">
        <row r="8">
          <cell r="C8">
            <v>0</v>
          </cell>
          <cell r="F8">
            <v>0</v>
          </cell>
        </row>
      </sheetData>
      <sheetData sheetId="6">
        <row r="8">
          <cell r="C8">
            <v>395563.75874000008</v>
          </cell>
          <cell r="F8">
            <v>418744</v>
          </cell>
        </row>
      </sheetData>
      <sheetData sheetId="7">
        <row r="10">
          <cell r="C10">
            <v>125000</v>
          </cell>
          <cell r="F10">
            <v>131150</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row r="12">
          <cell r="D12" t="str">
            <v>Design/Bid/Build</v>
          </cell>
        </row>
        <row r="13">
          <cell r="D13" t="str">
            <v>GC/CM</v>
          </cell>
        </row>
        <row r="14">
          <cell r="D14" t="str">
            <v>Design/Build</v>
          </cell>
        </row>
        <row r="15">
          <cell r="D15" t="str">
            <v>Other</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clark@shoreline.edu"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5"/>
  <sheetViews>
    <sheetView showGridLines="0" tabSelected="1" zoomScaleNormal="100" workbookViewId="0"/>
  </sheetViews>
  <sheetFormatPr defaultColWidth="9.08984375" defaultRowHeight="14.5" x14ac:dyDescent="0.35"/>
  <cols>
    <col min="1" max="1" width="1.54296875" customWidth="1"/>
    <col min="2" max="2" width="35.453125" customWidth="1"/>
    <col min="3" max="7" width="14.54296875" customWidth="1"/>
    <col min="8" max="8" width="15.453125" bestFit="1" customWidth="1"/>
    <col min="9" max="9" width="14.54296875" customWidth="1"/>
    <col min="10" max="10" width="1.54296875" customWidth="1"/>
  </cols>
  <sheetData>
    <row r="1" spans="1:10" ht="21.5" thickTop="1" x14ac:dyDescent="0.5">
      <c r="A1" s="51"/>
      <c r="B1" s="124" t="s">
        <v>0</v>
      </c>
      <c r="C1" s="124"/>
      <c r="D1" s="124"/>
      <c r="E1" s="124"/>
      <c r="F1" s="124"/>
      <c r="G1" s="124"/>
      <c r="H1" s="124"/>
      <c r="I1" s="124"/>
      <c r="J1" s="52"/>
    </row>
    <row r="2" spans="1:10" x14ac:dyDescent="0.35">
      <c r="A2" s="53"/>
      <c r="B2" s="97"/>
      <c r="C2" s="97"/>
      <c r="D2" s="97"/>
      <c r="E2" s="97" t="s">
        <v>1</v>
      </c>
      <c r="F2" s="97"/>
      <c r="G2" s="97"/>
      <c r="H2" s="97"/>
      <c r="I2" s="97"/>
      <c r="J2" s="54"/>
    </row>
    <row r="3" spans="1:10" ht="21" x14ac:dyDescent="0.5">
      <c r="A3" s="53"/>
      <c r="B3" s="125" t="s">
        <v>100</v>
      </c>
      <c r="C3" s="125"/>
      <c r="D3" s="125"/>
      <c r="E3" s="125"/>
      <c r="F3" s="125"/>
      <c r="G3" s="125"/>
      <c r="H3" s="125"/>
      <c r="I3" s="125"/>
      <c r="J3" s="98"/>
    </row>
    <row r="4" spans="1:10" ht="21" customHeight="1" x14ac:dyDescent="0.5">
      <c r="A4" s="55"/>
      <c r="B4" s="123" t="s">
        <v>203</v>
      </c>
      <c r="C4" s="123"/>
      <c r="D4" s="123"/>
      <c r="E4" s="123"/>
      <c r="F4" s="123"/>
      <c r="G4" s="123"/>
      <c r="H4" s="123"/>
      <c r="I4" s="123"/>
      <c r="J4" s="99"/>
    </row>
    <row r="5" spans="1:10" s="1" customFormat="1" x14ac:dyDescent="0.35">
      <c r="A5" s="56"/>
      <c r="B5" t="s">
        <v>4</v>
      </c>
      <c r="C5" s="210">
        <v>699</v>
      </c>
      <c r="D5" s="210"/>
      <c r="E5" s="210"/>
      <c r="F5" s="210"/>
      <c r="G5" s="210"/>
      <c r="H5" s="210"/>
      <c r="J5" s="57"/>
    </row>
    <row r="6" spans="1:10" s="1" customFormat="1" x14ac:dyDescent="0.35">
      <c r="A6" s="56"/>
      <c r="B6" t="s">
        <v>5</v>
      </c>
      <c r="C6" s="212" t="s">
        <v>185</v>
      </c>
      <c r="D6" s="213"/>
      <c r="E6" s="213"/>
      <c r="F6" s="213"/>
      <c r="G6" s="213"/>
      <c r="H6" s="214"/>
      <c r="J6" s="57"/>
    </row>
    <row r="7" spans="1:10" s="1" customFormat="1" ht="15" thickBot="1" x14ac:dyDescent="0.4">
      <c r="A7" s="58"/>
      <c r="B7" s="59" t="s">
        <v>6</v>
      </c>
      <c r="C7" s="211">
        <v>40000214</v>
      </c>
      <c r="D7" s="211"/>
      <c r="E7" s="211"/>
      <c r="F7" s="211"/>
      <c r="G7" s="211"/>
      <c r="H7" s="211"/>
      <c r="I7" s="60"/>
      <c r="J7" s="61"/>
    </row>
    <row r="8" spans="1:10" s="1" customFormat="1" ht="9.9" customHeight="1" thickTop="1" x14ac:dyDescent="0.35">
      <c r="A8" s="56"/>
      <c r="B8"/>
      <c r="C8"/>
      <c r="D8" s="113"/>
      <c r="J8" s="57"/>
    </row>
    <row r="9" spans="1:10" s="1" customFormat="1" x14ac:dyDescent="0.35">
      <c r="A9" s="56"/>
      <c r="B9" s="126" t="s">
        <v>7</v>
      </c>
      <c r="C9" s="127"/>
      <c r="D9" s="127"/>
      <c r="E9" s="127"/>
      <c r="F9" s="127"/>
      <c r="G9" s="127"/>
      <c r="H9" s="127"/>
      <c r="I9" s="128"/>
      <c r="J9" s="57"/>
    </row>
    <row r="10" spans="1:10" s="1" customFormat="1" x14ac:dyDescent="0.35">
      <c r="A10" s="56"/>
      <c r="B10" s="15" t="s">
        <v>8</v>
      </c>
      <c r="C10" s="210" t="s">
        <v>186</v>
      </c>
      <c r="D10" s="210"/>
      <c r="E10" s="210"/>
      <c r="F10" s="210"/>
      <c r="G10" s="210"/>
      <c r="H10" s="210"/>
      <c r="I10" s="62"/>
      <c r="J10" s="57"/>
    </row>
    <row r="11" spans="1:10" s="1" customFormat="1" x14ac:dyDescent="0.35">
      <c r="A11" s="56"/>
      <c r="B11" s="15" t="s">
        <v>9</v>
      </c>
      <c r="C11" s="220" t="s">
        <v>187</v>
      </c>
      <c r="D11" s="220"/>
      <c r="E11" s="220"/>
      <c r="F11" s="220"/>
      <c r="G11" s="220"/>
      <c r="H11" s="220"/>
      <c r="I11" s="62"/>
      <c r="J11" s="57"/>
    </row>
    <row r="12" spans="1:10" s="1" customFormat="1" x14ac:dyDescent="0.35">
      <c r="A12" s="56"/>
      <c r="B12" s="18" t="s">
        <v>10</v>
      </c>
      <c r="C12" s="221" t="s">
        <v>188</v>
      </c>
      <c r="D12" s="221"/>
      <c r="E12" s="221"/>
      <c r="F12" s="221"/>
      <c r="G12" s="221"/>
      <c r="H12" s="221"/>
      <c r="I12" s="63"/>
      <c r="J12" s="57"/>
    </row>
    <row r="13" spans="1:10" ht="9.9" customHeight="1" thickBot="1" x14ac:dyDescent="0.4">
      <c r="A13" s="53"/>
      <c r="D13" s="64"/>
      <c r="J13" s="54"/>
    </row>
    <row r="14" spans="1:10" s="65" customFormat="1" ht="27" customHeight="1" thickTop="1" thickBot="1" x14ac:dyDescent="0.4">
      <c r="A14" s="129" t="s">
        <v>11</v>
      </c>
      <c r="B14" s="130"/>
      <c r="C14" s="130"/>
      <c r="D14" s="130"/>
      <c r="E14" s="130"/>
      <c r="F14" s="130"/>
      <c r="G14" s="130"/>
      <c r="H14" s="130"/>
      <c r="I14" s="130"/>
      <c r="J14" s="131"/>
    </row>
    <row r="15" spans="1:10" ht="9.9" customHeight="1" thickTop="1" x14ac:dyDescent="0.35">
      <c r="A15" s="53"/>
      <c r="D15" s="64"/>
      <c r="J15" s="54"/>
    </row>
    <row r="16" spans="1:10" ht="63" customHeight="1" x14ac:dyDescent="0.35">
      <c r="A16" s="53"/>
      <c r="B16" s="187" t="s">
        <v>200</v>
      </c>
      <c r="C16" s="184" t="s">
        <v>189</v>
      </c>
      <c r="D16" s="185"/>
      <c r="E16" s="185"/>
      <c r="F16" s="185"/>
      <c r="G16" s="185"/>
      <c r="H16" s="185"/>
      <c r="I16" s="186"/>
      <c r="J16" s="54"/>
    </row>
    <row r="17" spans="1:10" ht="3.9" customHeight="1" x14ac:dyDescent="0.35">
      <c r="A17" s="53"/>
      <c r="B17" s="147"/>
      <c r="C17" s="178"/>
      <c r="D17" s="179"/>
      <c r="E17" s="179"/>
      <c r="F17" s="179"/>
      <c r="G17" s="179"/>
      <c r="H17" s="179"/>
      <c r="I17" s="180"/>
      <c r="J17" s="54"/>
    </row>
    <row r="18" spans="1:10" ht="3.9" customHeight="1" x14ac:dyDescent="0.35">
      <c r="A18" s="53"/>
      <c r="B18" s="147"/>
      <c r="C18" s="178"/>
      <c r="D18" s="179"/>
      <c r="E18" s="179"/>
      <c r="F18" s="179"/>
      <c r="G18" s="179"/>
      <c r="H18" s="179"/>
      <c r="I18" s="180"/>
      <c r="J18" s="54"/>
    </row>
    <row r="19" spans="1:10" ht="3.9" customHeight="1" x14ac:dyDescent="0.35">
      <c r="A19" s="53"/>
      <c r="B19" s="147"/>
      <c r="C19" s="181"/>
      <c r="D19" s="182"/>
      <c r="E19" s="182"/>
      <c r="F19" s="182"/>
      <c r="G19" s="182"/>
      <c r="H19" s="182"/>
      <c r="I19" s="183"/>
      <c r="J19" s="54"/>
    </row>
    <row r="20" spans="1:10" ht="9.9" customHeight="1" x14ac:dyDescent="0.35">
      <c r="A20" s="53"/>
      <c r="B20" s="66"/>
      <c r="C20" s="67"/>
      <c r="D20" s="67"/>
      <c r="E20" s="67"/>
      <c r="F20" s="67"/>
      <c r="G20" s="67"/>
      <c r="H20" s="67"/>
      <c r="I20" s="87"/>
      <c r="J20" s="54"/>
    </row>
    <row r="21" spans="1:10" ht="76.5" customHeight="1" x14ac:dyDescent="0.35">
      <c r="A21" s="53"/>
      <c r="B21" s="188" t="s">
        <v>201</v>
      </c>
      <c r="C21" s="184" t="s">
        <v>204</v>
      </c>
      <c r="D21" s="185"/>
      <c r="E21" s="185"/>
      <c r="F21" s="185"/>
      <c r="G21" s="185"/>
      <c r="H21" s="185"/>
      <c r="I21" s="186"/>
      <c r="J21" s="54"/>
    </row>
    <row r="22" spans="1:10" ht="4.5" customHeight="1" x14ac:dyDescent="0.35">
      <c r="A22" s="53"/>
      <c r="B22" s="145"/>
      <c r="C22" s="178"/>
      <c r="D22" s="179"/>
      <c r="E22" s="179"/>
      <c r="F22" s="179"/>
      <c r="G22" s="179"/>
      <c r="H22" s="179"/>
      <c r="I22" s="180"/>
      <c r="J22" s="54"/>
    </row>
    <row r="23" spans="1:10" ht="4.5" customHeight="1" x14ac:dyDescent="0.35">
      <c r="A23" s="53"/>
      <c r="B23" s="145"/>
      <c r="C23" s="178"/>
      <c r="D23" s="179"/>
      <c r="E23" s="179"/>
      <c r="F23" s="179"/>
      <c r="G23" s="179"/>
      <c r="H23" s="179"/>
      <c r="I23" s="180"/>
      <c r="J23" s="54"/>
    </row>
    <row r="24" spans="1:10" ht="4.5" customHeight="1" x14ac:dyDescent="0.35">
      <c r="A24" s="53"/>
      <c r="B24" s="145"/>
      <c r="C24" s="178"/>
      <c r="D24" s="179"/>
      <c r="E24" s="179"/>
      <c r="F24" s="179"/>
      <c r="G24" s="179"/>
      <c r="H24" s="179"/>
      <c r="I24" s="180"/>
      <c r="J24" s="54"/>
    </row>
    <row r="25" spans="1:10" ht="4.5" customHeight="1" x14ac:dyDescent="0.35">
      <c r="A25" s="53"/>
      <c r="B25" s="145"/>
      <c r="C25" s="178"/>
      <c r="D25" s="179"/>
      <c r="E25" s="179"/>
      <c r="F25" s="179"/>
      <c r="G25" s="179"/>
      <c r="H25" s="179"/>
      <c r="I25" s="180"/>
      <c r="J25" s="54"/>
    </row>
    <row r="26" spans="1:10" ht="4.5" customHeight="1" x14ac:dyDescent="0.35">
      <c r="A26" s="53"/>
      <c r="B26" s="145"/>
      <c r="C26" s="178"/>
      <c r="D26" s="179"/>
      <c r="E26" s="179"/>
      <c r="F26" s="179"/>
      <c r="G26" s="179"/>
      <c r="H26" s="179"/>
      <c r="I26" s="180"/>
      <c r="J26" s="54"/>
    </row>
    <row r="27" spans="1:10" ht="5.25" customHeight="1" x14ac:dyDescent="0.35">
      <c r="A27" s="53"/>
      <c r="B27" s="146"/>
      <c r="C27" s="181"/>
      <c r="D27" s="182"/>
      <c r="E27" s="182"/>
      <c r="F27" s="182"/>
      <c r="G27" s="182"/>
      <c r="H27" s="182"/>
      <c r="I27" s="183"/>
      <c r="J27" s="54"/>
    </row>
    <row r="28" spans="1:10" ht="9.9" customHeight="1" x14ac:dyDescent="0.35">
      <c r="A28" s="53"/>
      <c r="D28" s="64"/>
      <c r="J28" s="54"/>
    </row>
    <row r="29" spans="1:10" s="1" customFormat="1" x14ac:dyDescent="0.35">
      <c r="A29" s="56"/>
      <c r="B29" s="126" t="s">
        <v>12</v>
      </c>
      <c r="C29" s="127"/>
      <c r="D29" s="127"/>
      <c r="E29" s="127"/>
      <c r="F29" s="127"/>
      <c r="G29" s="127"/>
      <c r="H29" s="127"/>
      <c r="I29" s="128"/>
      <c r="J29" s="57"/>
    </row>
    <row r="30" spans="1:10" ht="15" customHeight="1" x14ac:dyDescent="0.35">
      <c r="A30" s="53"/>
      <c r="B30" s="68"/>
      <c r="C30" s="132" t="s">
        <v>13</v>
      </c>
      <c r="D30" s="133"/>
      <c r="E30" s="133"/>
      <c r="F30" s="133"/>
      <c r="G30" s="134"/>
      <c r="H30" s="134"/>
      <c r="I30" s="148"/>
      <c r="J30" s="54"/>
    </row>
    <row r="31" spans="1:10" ht="15" customHeight="1" thickBot="1" x14ac:dyDescent="0.4">
      <c r="A31" s="53"/>
      <c r="B31" s="68"/>
      <c r="C31" s="132" t="s">
        <v>14</v>
      </c>
      <c r="D31" s="135"/>
      <c r="E31" s="132" t="s">
        <v>15</v>
      </c>
      <c r="F31" s="133"/>
      <c r="G31" s="133"/>
      <c r="H31" s="13"/>
      <c r="I31" s="149"/>
      <c r="J31" s="54"/>
    </row>
    <row r="32" spans="1:10" s="1" customFormat="1" ht="29" x14ac:dyDescent="0.35">
      <c r="A32" s="56"/>
      <c r="B32" s="10" t="s">
        <v>18</v>
      </c>
      <c r="C32" s="69" t="s">
        <v>19</v>
      </c>
      <c r="D32" s="4" t="s">
        <v>20</v>
      </c>
      <c r="E32" s="4" t="s">
        <v>21</v>
      </c>
      <c r="F32" s="4" t="s">
        <v>22</v>
      </c>
      <c r="G32" s="5" t="s">
        <v>23</v>
      </c>
      <c r="H32" s="118" t="s">
        <v>16</v>
      </c>
      <c r="I32" s="119" t="s">
        <v>17</v>
      </c>
      <c r="J32" s="57"/>
    </row>
    <row r="33" spans="1:10" x14ac:dyDescent="0.35">
      <c r="A33" s="53"/>
      <c r="B33" s="6" t="s">
        <v>24</v>
      </c>
      <c r="C33" s="45">
        <f>SUM(C34:C37)</f>
        <v>0</v>
      </c>
      <c r="D33" s="45">
        <f>SUM(D34:D37)</f>
        <v>0</v>
      </c>
      <c r="E33" s="45">
        <f>SUM(E34:E37)</f>
        <v>0</v>
      </c>
      <c r="F33" s="45">
        <f>SUM(F34:F37)</f>
        <v>0</v>
      </c>
      <c r="G33" s="46">
        <f>SUM(G34:G37)</f>
        <v>0</v>
      </c>
      <c r="H33" s="47">
        <f>SUM(C33:G33)</f>
        <v>0</v>
      </c>
      <c r="I33" s="7"/>
      <c r="J33" s="54"/>
    </row>
    <row r="34" spans="1:10" x14ac:dyDescent="0.35">
      <c r="A34" s="53"/>
      <c r="B34" s="8" t="s">
        <v>198</v>
      </c>
      <c r="C34" s="100"/>
      <c r="D34" s="101"/>
      <c r="E34" s="101"/>
      <c r="F34" s="101"/>
      <c r="G34" s="102"/>
      <c r="H34" s="9">
        <f>SUM(C34:G34)</f>
        <v>0</v>
      </c>
      <c r="I34" s="103"/>
      <c r="J34" s="54"/>
    </row>
    <row r="35" spans="1:10" x14ac:dyDescent="0.35">
      <c r="A35" s="53"/>
      <c r="B35" s="96" t="s">
        <v>25</v>
      </c>
      <c r="C35" s="100"/>
      <c r="D35" s="101"/>
      <c r="E35" s="101"/>
      <c r="F35" s="101"/>
      <c r="G35" s="102"/>
      <c r="H35" s="9">
        <f t="shared" ref="H35:H37" si="0">SUM(C35:G35)</f>
        <v>0</v>
      </c>
      <c r="I35" s="103"/>
      <c r="J35" s="54"/>
    </row>
    <row r="36" spans="1:10" x14ac:dyDescent="0.35">
      <c r="A36" s="53"/>
      <c r="B36" s="96" t="s">
        <v>26</v>
      </c>
      <c r="C36" s="100"/>
      <c r="D36" s="101"/>
      <c r="E36" s="101"/>
      <c r="F36" s="101"/>
      <c r="G36" s="102"/>
      <c r="H36" s="9">
        <f t="shared" si="0"/>
        <v>0</v>
      </c>
      <c r="I36" s="103"/>
      <c r="J36" s="54"/>
    </row>
    <row r="37" spans="1:10" x14ac:dyDescent="0.35">
      <c r="A37" s="53"/>
      <c r="B37" s="95" t="s">
        <v>27</v>
      </c>
      <c r="C37" s="100"/>
      <c r="D37" s="101"/>
      <c r="E37" s="101"/>
      <c r="F37" s="101"/>
      <c r="G37" s="102"/>
      <c r="H37" s="9">
        <f t="shared" si="0"/>
        <v>0</v>
      </c>
      <c r="I37" s="103"/>
      <c r="J37" s="54"/>
    </row>
    <row r="38" spans="1:10" x14ac:dyDescent="0.35">
      <c r="A38" s="53"/>
      <c r="B38" s="6" t="s">
        <v>28</v>
      </c>
      <c r="C38" s="45">
        <f>SUM(C39:C42)</f>
        <v>3036441.99</v>
      </c>
      <c r="D38" s="45">
        <f>SUM(D39:D42)</f>
        <v>0</v>
      </c>
      <c r="E38" s="45">
        <f>SUM(E39:E42)</f>
        <v>0</v>
      </c>
      <c r="F38" s="45">
        <f>SUM(F39:F42)</f>
        <v>0</v>
      </c>
      <c r="G38" s="46">
        <f>SUM(G39:G42)</f>
        <v>0</v>
      </c>
      <c r="H38" s="47">
        <f>SUM(C38:G38)</f>
        <v>3036441.99</v>
      </c>
      <c r="I38" s="7"/>
      <c r="J38" s="54"/>
    </row>
    <row r="39" spans="1:10" x14ac:dyDescent="0.35">
      <c r="A39" s="53"/>
      <c r="B39" s="8" t="s">
        <v>198</v>
      </c>
      <c r="C39" s="100">
        <v>3036441.99</v>
      </c>
      <c r="D39" s="101"/>
      <c r="E39" s="101"/>
      <c r="F39" s="101"/>
      <c r="G39" s="102"/>
      <c r="H39" s="9">
        <f>SUM(C39:G39)</f>
        <v>3036441.99</v>
      </c>
      <c r="I39" s="157" t="s">
        <v>196</v>
      </c>
      <c r="J39" s="54"/>
    </row>
    <row r="40" spans="1:10" x14ac:dyDescent="0.35">
      <c r="A40" s="53"/>
      <c r="B40" s="96" t="s">
        <v>25</v>
      </c>
      <c r="C40" s="100"/>
      <c r="D40" s="101"/>
      <c r="E40" s="101"/>
      <c r="F40" s="101"/>
      <c r="G40" s="102"/>
      <c r="H40" s="9">
        <f>SUM(C40:G40)</f>
        <v>0</v>
      </c>
      <c r="I40" s="157"/>
      <c r="J40" s="54"/>
    </row>
    <row r="41" spans="1:10" x14ac:dyDescent="0.35">
      <c r="A41" s="53"/>
      <c r="B41" s="96" t="s">
        <v>26</v>
      </c>
      <c r="C41" s="100"/>
      <c r="D41" s="101"/>
      <c r="E41" s="101"/>
      <c r="F41" s="101"/>
      <c r="G41" s="102"/>
      <c r="H41" s="9">
        <f t="shared" ref="H41:H42" si="1">SUM(C41:G41)</f>
        <v>0</v>
      </c>
      <c r="I41" s="157"/>
      <c r="J41" s="54"/>
    </row>
    <row r="42" spans="1:10" x14ac:dyDescent="0.35">
      <c r="A42" s="53"/>
      <c r="B42" s="95" t="s">
        <v>27</v>
      </c>
      <c r="C42" s="100"/>
      <c r="D42" s="101"/>
      <c r="E42" s="101"/>
      <c r="F42" s="101"/>
      <c r="G42" s="102"/>
      <c r="H42" s="9">
        <f t="shared" si="1"/>
        <v>0</v>
      </c>
      <c r="I42" s="157"/>
      <c r="J42" s="54"/>
    </row>
    <row r="43" spans="1:10" x14ac:dyDescent="0.35">
      <c r="A43" s="53"/>
      <c r="B43" s="6" t="s">
        <v>29</v>
      </c>
      <c r="C43" s="45">
        <f>SUM(C44:C47)</f>
        <v>19775435.5</v>
      </c>
      <c r="D43" s="45">
        <f>SUM(D44:D47)</f>
        <v>13920793.109999999</v>
      </c>
      <c r="E43" s="45">
        <f>SUM(E44:E47)</f>
        <v>5995771</v>
      </c>
      <c r="F43" s="45">
        <f>SUM(F44:F47)</f>
        <v>0</v>
      </c>
      <c r="G43" s="46">
        <f>SUM(G44:G47)</f>
        <v>0</v>
      </c>
      <c r="H43" s="47">
        <f>SUM(C43:G43)</f>
        <v>39691999.609999999</v>
      </c>
      <c r="I43" s="157"/>
      <c r="J43" s="54"/>
    </row>
    <row r="44" spans="1:10" x14ac:dyDescent="0.35">
      <c r="A44" s="53"/>
      <c r="B44" s="8" t="s">
        <v>198</v>
      </c>
      <c r="C44" s="100">
        <v>19775435.5</v>
      </c>
      <c r="D44" s="101">
        <v>13920793.109999999</v>
      </c>
      <c r="E44" s="101">
        <v>5995771</v>
      </c>
      <c r="F44" s="101"/>
      <c r="G44" s="102"/>
      <c r="H44" s="9">
        <f>SUM(C44:G44)</f>
        <v>39691999.609999999</v>
      </c>
      <c r="I44" s="7" t="s">
        <v>197</v>
      </c>
      <c r="J44" s="54"/>
    </row>
    <row r="45" spans="1:10" x14ac:dyDescent="0.35">
      <c r="A45" s="53"/>
      <c r="B45" s="96" t="s">
        <v>25</v>
      </c>
      <c r="C45" s="100"/>
      <c r="D45" s="101"/>
      <c r="E45" s="101"/>
      <c r="F45" s="101"/>
      <c r="G45" s="102"/>
      <c r="H45" s="9">
        <f>SUM(C45:G45)</f>
        <v>0</v>
      </c>
      <c r="I45" s="157"/>
      <c r="J45" s="54"/>
    </row>
    <row r="46" spans="1:10" x14ac:dyDescent="0.35">
      <c r="A46" s="53"/>
      <c r="B46" s="96" t="s">
        <v>26</v>
      </c>
      <c r="C46" s="100"/>
      <c r="D46" s="101"/>
      <c r="E46" s="101"/>
      <c r="F46" s="101"/>
      <c r="G46" s="102"/>
      <c r="H46" s="9">
        <f t="shared" ref="H46:H47" si="2">SUM(C46:G46)</f>
        <v>0</v>
      </c>
      <c r="I46" s="103"/>
      <c r="J46" s="54"/>
    </row>
    <row r="47" spans="1:10" x14ac:dyDescent="0.35">
      <c r="A47" s="53"/>
      <c r="B47" s="95" t="s">
        <v>27</v>
      </c>
      <c r="C47" s="100"/>
      <c r="D47" s="101"/>
      <c r="E47" s="101"/>
      <c r="F47" s="101"/>
      <c r="G47" s="102"/>
      <c r="H47" s="9">
        <f t="shared" si="2"/>
        <v>0</v>
      </c>
      <c r="I47" s="103"/>
      <c r="J47" s="54"/>
    </row>
    <row r="48" spans="1:10" s="1" customFormat="1" ht="15" thickBot="1" x14ac:dyDescent="0.4">
      <c r="A48" s="56"/>
      <c r="B48" s="10" t="s">
        <v>30</v>
      </c>
      <c r="C48" s="48">
        <f>C33+C38+C43</f>
        <v>22811877.490000002</v>
      </c>
      <c r="D48" s="48">
        <f>D33+D38+D43</f>
        <v>13920793.109999999</v>
      </c>
      <c r="E48" s="48">
        <f>E33+E38+E43</f>
        <v>5995771</v>
      </c>
      <c r="F48" s="48">
        <f>F33+F38+F43</f>
        <v>0</v>
      </c>
      <c r="G48" s="49">
        <f>G33+G38+G43</f>
        <v>0</v>
      </c>
      <c r="H48" s="50">
        <f>SUM(C48:G48)</f>
        <v>42728441.600000001</v>
      </c>
      <c r="I48" s="7"/>
      <c r="J48" s="57"/>
    </row>
    <row r="49" spans="1:10" s="1" customFormat="1" ht="9.9" customHeight="1" x14ac:dyDescent="0.35">
      <c r="A49" s="56"/>
      <c r="C49" s="70"/>
      <c r="D49" s="70"/>
      <c r="J49" s="57"/>
    </row>
    <row r="50" spans="1:10" s="1" customFormat="1" x14ac:dyDescent="0.35">
      <c r="A50" s="56"/>
      <c r="B50" s="136" t="s">
        <v>31</v>
      </c>
      <c r="C50" s="137"/>
      <c r="D50" s="137"/>
      <c r="E50" s="137"/>
      <c r="F50" s="137"/>
      <c r="G50" s="137"/>
      <c r="H50" s="137"/>
      <c r="I50" s="138"/>
      <c r="J50" s="57"/>
    </row>
    <row r="51" spans="1:10" x14ac:dyDescent="0.35">
      <c r="A51" s="53"/>
      <c r="B51" s="71" t="s">
        <v>32</v>
      </c>
      <c r="C51" s="225" t="s">
        <v>114</v>
      </c>
      <c r="D51" s="225"/>
      <c r="E51" s="224" t="s">
        <v>33</v>
      </c>
      <c r="F51" s="224"/>
      <c r="G51" s="222" t="s">
        <v>93</v>
      </c>
      <c r="H51" s="222"/>
      <c r="I51" s="16"/>
      <c r="J51" s="54"/>
    </row>
    <row r="52" spans="1:10" x14ac:dyDescent="0.35">
      <c r="A52" s="53"/>
      <c r="B52" s="15" t="s">
        <v>199</v>
      </c>
      <c r="C52" s="226">
        <v>0</v>
      </c>
      <c r="D52" s="227"/>
      <c r="E52" t="s">
        <v>34</v>
      </c>
      <c r="G52" s="223" t="s">
        <v>92</v>
      </c>
      <c r="H52" s="223"/>
      <c r="I52" s="16"/>
      <c r="J52" s="54"/>
    </row>
    <row r="53" spans="1:10" x14ac:dyDescent="0.35">
      <c r="A53" s="53"/>
      <c r="B53" s="18" t="s">
        <v>35</v>
      </c>
      <c r="C53" s="223" t="s">
        <v>95</v>
      </c>
      <c r="D53" s="223"/>
      <c r="E53" s="19" t="s">
        <v>36</v>
      </c>
      <c r="F53" s="19"/>
      <c r="G53" s="223" t="s">
        <v>92</v>
      </c>
      <c r="H53" s="223"/>
      <c r="I53" s="20"/>
      <c r="J53" s="54"/>
    </row>
    <row r="54" spans="1:10" ht="9.9" customHeight="1" x14ac:dyDescent="0.35">
      <c r="A54" s="53"/>
      <c r="J54" s="54"/>
    </row>
    <row r="55" spans="1:10" x14ac:dyDescent="0.35">
      <c r="A55" s="53"/>
      <c r="B55" s="136" t="s">
        <v>37</v>
      </c>
      <c r="C55" s="137"/>
      <c r="D55" s="137"/>
      <c r="E55" s="137"/>
      <c r="F55" s="137"/>
      <c r="G55" s="137"/>
      <c r="H55" s="137"/>
      <c r="I55" s="138"/>
      <c r="J55" s="54"/>
    </row>
    <row r="56" spans="1:10" ht="75" customHeight="1" x14ac:dyDescent="0.35">
      <c r="A56" s="53"/>
      <c r="B56" s="144" t="s">
        <v>38</v>
      </c>
      <c r="C56" s="144"/>
      <c r="D56" s="144"/>
      <c r="E56" s="69" t="s">
        <v>39</v>
      </c>
      <c r="F56" s="69" t="s">
        <v>40</v>
      </c>
      <c r="G56" s="69" t="str">
        <f>IF(FCOR=TRUE, "Actuals at Final Completion", "Actuals to Date")</f>
        <v>Actuals at Final Completion</v>
      </c>
      <c r="H56" s="88" t="s">
        <v>41</v>
      </c>
      <c r="I56" s="11" t="s">
        <v>17</v>
      </c>
      <c r="J56" s="54"/>
    </row>
    <row r="57" spans="1:10" x14ac:dyDescent="0.35">
      <c r="A57" s="53"/>
      <c r="B57" s="12" t="s">
        <v>42</v>
      </c>
      <c r="C57" s="13"/>
      <c r="D57" s="14"/>
      <c r="E57" s="158">
        <v>41500</v>
      </c>
      <c r="F57" s="159">
        <v>40900</v>
      </c>
      <c r="G57" s="160">
        <v>40500</v>
      </c>
      <c r="H57" s="89">
        <f>IF($H$56=Lists!$D$8, IFERROR(F57-E57, ""), IF($H$56=Lists!$D$9, IFERROR(G57-E57, ""), IFERROR(G57-F57, "")))</f>
        <v>-400</v>
      </c>
      <c r="I57" s="112"/>
      <c r="J57" s="54"/>
    </row>
    <row r="58" spans="1:10" x14ac:dyDescent="0.35">
      <c r="A58" s="53"/>
      <c r="B58" s="15" t="s">
        <v>43</v>
      </c>
      <c r="D58" s="16"/>
      <c r="E58" s="158">
        <v>26949</v>
      </c>
      <c r="F58" s="159">
        <v>26549</v>
      </c>
      <c r="G58" s="160">
        <v>26149</v>
      </c>
      <c r="H58" s="89">
        <f>IF($H$56=Lists!$D$8, IFERROR(F58-E58, ""), IF($H$56=Lists!$D$9, IFERROR(G58-E58, ""), IFERROR(G58-F58, "")))</f>
        <v>-400</v>
      </c>
      <c r="I58" s="112"/>
      <c r="J58" s="54"/>
    </row>
    <row r="59" spans="1:10" x14ac:dyDescent="0.35">
      <c r="A59" s="53"/>
      <c r="B59" s="15" t="s">
        <v>44</v>
      </c>
      <c r="D59" s="16"/>
      <c r="E59" s="17">
        <f>IFERROR(E58/E57, "")</f>
        <v>0.6493734939759036</v>
      </c>
      <c r="F59" s="17">
        <f t="shared" ref="F59:G59" si="3">IFERROR(F58/F57, "")</f>
        <v>0.64911980440097794</v>
      </c>
      <c r="G59" s="17">
        <f t="shared" si="3"/>
        <v>0.6456543209876543</v>
      </c>
      <c r="H59" s="90">
        <f t="shared" ref="H59" si="4">IFERROR(G59-F59, "")</f>
        <v>-3.4654834133236445E-3</v>
      </c>
      <c r="I59" s="72"/>
      <c r="J59" s="54"/>
    </row>
    <row r="60" spans="1:10" x14ac:dyDescent="0.35">
      <c r="A60" s="53"/>
      <c r="B60" s="15" t="s">
        <v>45</v>
      </c>
      <c r="D60" s="16"/>
      <c r="E60" s="104"/>
      <c r="F60" s="104"/>
      <c r="G60" s="105"/>
      <c r="H60" s="91">
        <f>IF($H$56=Lists!$D$8, IFERROR(F60-E60, ""), IF($H$56=Lists!$D$9, IFERROR(G60-E60, ""), IFERROR(G60-F60, "")))</f>
        <v>0</v>
      </c>
      <c r="I60" s="112"/>
      <c r="J60" s="54"/>
    </row>
    <row r="61" spans="1:10" x14ac:dyDescent="0.35">
      <c r="A61" s="53"/>
      <c r="B61" s="18" t="s">
        <v>46</v>
      </c>
      <c r="C61" s="19"/>
      <c r="D61" s="20"/>
      <c r="E61" s="161">
        <v>47681</v>
      </c>
      <c r="F61" s="161">
        <v>47681</v>
      </c>
      <c r="G61" s="160">
        <v>47681</v>
      </c>
      <c r="H61" s="91">
        <f>IF($H$56=Lists!$D$8, IFERROR(F61-E61, ""), IF($H$56=Lists!$D$9, IFERROR(G61-E61, ""), IFERROR(G61-F61, "")))</f>
        <v>0</v>
      </c>
      <c r="I61" s="162" t="s">
        <v>190</v>
      </c>
      <c r="J61" s="54"/>
    </row>
    <row r="62" spans="1:10" x14ac:dyDescent="0.35">
      <c r="A62" s="53"/>
      <c r="B62" s="15" t="s">
        <v>47</v>
      </c>
      <c r="E62" s="21">
        <f>IFERROR(E91/E57, "")</f>
        <v>543.35597590361442</v>
      </c>
      <c r="F62" s="21">
        <f>IFERROR(F91/F57, "")</f>
        <v>670.9170660146699</v>
      </c>
      <c r="G62" s="21">
        <f>IFERROR(G91/G57, "")</f>
        <v>674.56108641975311</v>
      </c>
      <c r="H62" s="92">
        <f>IF($H$56=Lists!$D$8, IFERROR(F62-E62, ""), IF($H$56=Lists!$D$9, IFERROR(G62-E62, ""), IFERROR(G62-F62, "")))</f>
        <v>3.6440204050832108</v>
      </c>
      <c r="I62" s="73"/>
      <c r="J62" s="54"/>
    </row>
    <row r="63" spans="1:10" x14ac:dyDescent="0.35">
      <c r="A63" s="53"/>
      <c r="B63" s="18" t="s">
        <v>48</v>
      </c>
      <c r="C63" s="19"/>
      <c r="D63" s="20"/>
      <c r="E63" s="22">
        <f>IFERROR(E97/E57, "")</f>
        <v>629.35783132530116</v>
      </c>
      <c r="F63" s="22">
        <f>IFERROR(F97/F57, "")</f>
        <v>777.23244498777501</v>
      </c>
      <c r="G63" s="22">
        <f>IFERROR(G97/G57, "")</f>
        <v>744.22745679012348</v>
      </c>
      <c r="H63" s="92">
        <f>IF($H$56=Lists!$D$8, IFERROR(F63-E63, ""), IF($H$56=Lists!$D$9, IFERROR(G63-E63, ""), IFERROR(G63-F63, "")))</f>
        <v>-33.004988197651528</v>
      </c>
      <c r="I63" s="74"/>
      <c r="J63" s="54"/>
    </row>
    <row r="64" spans="1:10" x14ac:dyDescent="0.35">
      <c r="A64" s="53"/>
      <c r="B64" s="139" t="s">
        <v>49</v>
      </c>
      <c r="C64" s="140"/>
      <c r="D64" s="140"/>
      <c r="E64" s="140"/>
      <c r="F64" s="140"/>
      <c r="G64" s="140"/>
      <c r="H64" s="140"/>
      <c r="I64" s="141"/>
      <c r="J64" s="54"/>
    </row>
    <row r="65" spans="1:10" x14ac:dyDescent="0.35">
      <c r="A65" s="53"/>
      <c r="B65" s="12" t="s">
        <v>50</v>
      </c>
      <c r="C65" s="13"/>
      <c r="D65" s="14"/>
      <c r="E65" s="163">
        <v>44531</v>
      </c>
      <c r="F65" s="164">
        <v>44531</v>
      </c>
      <c r="G65" s="165">
        <v>44631</v>
      </c>
      <c r="H65" s="89" t="str">
        <f>IF(SUM(E65:G65)=0, "", IF($H$56=Lists!$D$8, IFERROR(MROUND(CONVERT(F65-E65,"day","yr")*12, 0.5)&amp;" mo.", ""), IF($H$56=Lists!$D$9, IFERROR(MROUND(CONVERT(G65-E65,"day","yr")*12, 0.5)&amp;" mo.", ""), IFERROR(MROUND(CONVERT(G65-F65,"day","yr")*12, 0.5)&amp;" mo.", ""))))</f>
        <v>3.5 mo.</v>
      </c>
      <c r="I65" s="112"/>
      <c r="J65" s="54"/>
    </row>
    <row r="66" spans="1:10" x14ac:dyDescent="0.35">
      <c r="A66" s="53"/>
      <c r="B66" s="15" t="s">
        <v>51</v>
      </c>
      <c r="D66" s="16"/>
      <c r="E66" s="163">
        <v>44621</v>
      </c>
      <c r="F66" s="164">
        <v>44621</v>
      </c>
      <c r="G66" s="165">
        <v>44632</v>
      </c>
      <c r="H66" s="89" t="str">
        <f>IF(SUM(E66:G66)=0, "", IF($H$56=Lists!$D$8, IFERROR(MROUND(CONVERT(F66-E66,"day","yr")*12, 0.5)&amp;" mo.", ""), IF($H$56=Lists!$D$9, IFERROR(MROUND(CONVERT(G66-E66,"day","yr")*12, 0.5)&amp;" mo.", ""), IFERROR(MROUND(CONVERT(G66-F66,"day","yr")*12, 0.5)&amp;" mo.", ""))))</f>
        <v>0.5 mo.</v>
      </c>
      <c r="I66" s="112"/>
      <c r="J66" s="54"/>
    </row>
    <row r="67" spans="1:10" x14ac:dyDescent="0.35">
      <c r="A67" s="53"/>
      <c r="B67" s="15" t="s">
        <v>52</v>
      </c>
      <c r="D67" s="16"/>
      <c r="E67" s="163"/>
      <c r="F67" s="164">
        <v>45078</v>
      </c>
      <c r="G67" s="165">
        <v>45349</v>
      </c>
      <c r="H67" s="89" t="str">
        <f>IF(SUM(E67:G67)=0, "", IF($H$56=Lists!$D$8, IFERROR(MROUND(CONVERT(F67-E67,"day","yr")*12, 0.5)&amp;" mo.", ""), IF($H$56=Lists!$D$9, IFERROR(MROUND(CONVERT(G67-E67,"day","yr")*12, 0.5)&amp;" mo.", ""), IFERROR(MROUND(CONVERT(G67-F67,"day","yr")*12, 0.5)&amp;" mo.", ""))))</f>
        <v>9 mo.</v>
      </c>
      <c r="I67" s="112"/>
      <c r="J67" s="54"/>
    </row>
    <row r="68" spans="1:10" ht="43.5" x14ac:dyDescent="0.35">
      <c r="A68" s="53"/>
      <c r="B68" s="15" t="s">
        <v>53</v>
      </c>
      <c r="D68" s="16"/>
      <c r="E68" s="163">
        <v>45139</v>
      </c>
      <c r="F68" s="164">
        <v>45139</v>
      </c>
      <c r="G68" s="165">
        <v>45432</v>
      </c>
      <c r="H68" s="89" t="str">
        <f>IF(SUM(E68:G68)=0, "", IF($H$56=Lists!$D$8, IFERROR(MROUND(CONVERT(F68-E68,"day","yr")*12, 0.5)&amp;" mo.", ""), IF($H$56=Lists!$D$9, IFERROR(MROUND(CONVERT(G68-E68,"day","yr")*12, 0.5)&amp;" mo.", ""), IFERROR(MROUND(CONVERT(G68-F68,"day","yr")*12, 0.5)&amp;" mo.", ""))))</f>
        <v>9.5 mo.</v>
      </c>
      <c r="I68" s="199" t="s">
        <v>213</v>
      </c>
      <c r="J68" s="54"/>
    </row>
    <row r="69" spans="1:10" ht="43.5" x14ac:dyDescent="0.35">
      <c r="A69" s="53"/>
      <c r="B69" s="15" t="s">
        <v>54</v>
      </c>
      <c r="D69" s="16"/>
      <c r="E69" s="163">
        <v>45992</v>
      </c>
      <c r="F69" s="164">
        <v>46102</v>
      </c>
      <c r="G69" s="165">
        <v>46230</v>
      </c>
      <c r="H69" s="89" t="str">
        <f>IF(SUM(E69:G69)=0, "", IF($H$56=Lists!$D$8, IFERROR(MROUND(CONVERT(F69-E69,"day","yr")*12, 0.5)&amp;" mo.", ""), IF($H$56=Lists!$D$9, IFERROR(MROUND(CONVERT(G69-E69,"day","yr")*12, 0.5)&amp;" mo.", ""), IFERROR(MROUND(CONVERT(G69-F69,"day","yr")*12, 0.5)&amp;" mo.", ""))))</f>
        <v>4 mo.</v>
      </c>
      <c r="I69" s="199" t="s">
        <v>205</v>
      </c>
      <c r="J69" s="54"/>
    </row>
    <row r="70" spans="1:10" x14ac:dyDescent="0.35">
      <c r="A70" s="53"/>
      <c r="B70" s="18" t="s">
        <v>55</v>
      </c>
      <c r="C70" s="19"/>
      <c r="D70" s="20"/>
      <c r="E70" s="163"/>
      <c r="F70" s="163"/>
      <c r="G70" s="166"/>
      <c r="H70" s="89" t="str">
        <f>IF(SUM(E70:G70)=0, "", IF($H$56=Lists!$D$8, IFERROR(MROUND(CONVERT(F70-E70,"day","yr")*12, 0.5)&amp;" mo.", ""), IF($H$56=Lists!$D$9, IFERROR(MROUND(CONVERT(G70-E70,"day","yr")*12, 0.5)&amp;" mo.", ""), IFERROR(MROUND(CONVERT(G70-F70,"day","yr")*12, 0.5)&amp;" mo.", ""))))</f>
        <v/>
      </c>
      <c r="I70" s="112"/>
      <c r="J70" s="54"/>
    </row>
    <row r="71" spans="1:10" ht="9.9" customHeight="1" thickBot="1" x14ac:dyDescent="0.4">
      <c r="A71" s="75"/>
      <c r="B71" s="23"/>
      <c r="C71" s="23"/>
      <c r="D71" s="23"/>
      <c r="E71" s="24"/>
      <c r="F71" s="24"/>
      <c r="G71" s="24"/>
      <c r="H71" s="25"/>
      <c r="I71" s="76"/>
      <c r="J71" s="77"/>
    </row>
    <row r="72" spans="1:10" s="65" customFormat="1" ht="27" customHeight="1" thickTop="1" thickBot="1" x14ac:dyDescent="0.4">
      <c r="A72" s="129" t="s">
        <v>56</v>
      </c>
      <c r="B72" s="130"/>
      <c r="C72" s="130"/>
      <c r="D72" s="130"/>
      <c r="E72" s="130"/>
      <c r="F72" s="130"/>
      <c r="G72" s="130"/>
      <c r="H72" s="130"/>
      <c r="I72" s="130"/>
      <c r="J72" s="131"/>
    </row>
    <row r="73" spans="1:10" ht="9.9" customHeight="1" thickTop="1" x14ac:dyDescent="0.35">
      <c r="A73" s="53"/>
      <c r="B73" s="114"/>
      <c r="C73" s="114"/>
      <c r="D73" s="114"/>
      <c r="E73" s="26"/>
      <c r="F73" s="26"/>
      <c r="G73" s="26"/>
      <c r="H73" s="27"/>
      <c r="I73" s="78"/>
      <c r="J73" s="54"/>
    </row>
    <row r="74" spans="1:10" ht="75" customHeight="1" x14ac:dyDescent="0.35">
      <c r="A74" s="53"/>
      <c r="B74" s="144" t="s">
        <v>38</v>
      </c>
      <c r="C74" s="144"/>
      <c r="D74" s="144"/>
      <c r="E74" s="69" t="s">
        <v>57</v>
      </c>
      <c r="F74" s="69" t="s">
        <v>58</v>
      </c>
      <c r="G74" s="69" t="str">
        <f>IF(FCOR=TRUE, "Actual Cost Data at Final Completion", "Actual Costs to Date")</f>
        <v>Actual Cost Data at Final Completion</v>
      </c>
      <c r="H74" s="69" t="str">
        <f>H56</f>
        <v>Estimate as Currently Funded to Actuals Variance</v>
      </c>
      <c r="I74" s="11" t="s">
        <v>17</v>
      </c>
      <c r="J74" s="54"/>
    </row>
    <row r="75" spans="1:10" x14ac:dyDescent="0.35">
      <c r="A75" s="53"/>
      <c r="B75" s="136" t="s">
        <v>59</v>
      </c>
      <c r="C75" s="137"/>
      <c r="D75" s="137"/>
      <c r="E75" s="137"/>
      <c r="F75" s="137"/>
      <c r="G75" s="137"/>
      <c r="H75" s="137"/>
      <c r="I75" s="138"/>
      <c r="J75" s="54"/>
    </row>
    <row r="76" spans="1:10" x14ac:dyDescent="0.35">
      <c r="A76" s="53"/>
      <c r="B76" s="153"/>
      <c r="C76" s="150"/>
      <c r="D76" s="120" t="s">
        <v>60</v>
      </c>
      <c r="E76" s="106"/>
      <c r="F76" s="106"/>
      <c r="G76" s="106"/>
      <c r="H76" s="93">
        <f>IF($H$56=Lists!$D$8, IFERROR(F76-E76, ""), IF($H$56=Lists!$D$9, IFERROR(G76-E76, ""), IFERROR(G76-F76, "")))</f>
        <v>0</v>
      </c>
      <c r="I76" s="112"/>
      <c r="J76" s="54"/>
    </row>
    <row r="77" spans="1:10" ht="9.9" customHeight="1" x14ac:dyDescent="0.35">
      <c r="A77" s="53"/>
      <c r="B77" s="110"/>
      <c r="C77" s="110"/>
      <c r="D77" s="110"/>
      <c r="E77" s="28"/>
      <c r="F77" s="28"/>
      <c r="G77" s="28"/>
      <c r="H77" s="29"/>
      <c r="I77" s="79"/>
      <c r="J77" s="54"/>
    </row>
    <row r="78" spans="1:10" x14ac:dyDescent="0.35">
      <c r="A78" s="53"/>
      <c r="B78" s="136" t="s">
        <v>61</v>
      </c>
      <c r="C78" s="137"/>
      <c r="D78" s="137"/>
      <c r="E78" s="137"/>
      <c r="F78" s="137"/>
      <c r="G78" s="137"/>
      <c r="H78" s="137"/>
      <c r="I78" s="138"/>
      <c r="J78" s="54"/>
    </row>
    <row r="79" spans="1:10" x14ac:dyDescent="0.35">
      <c r="A79" s="53"/>
      <c r="B79" s="12" t="s">
        <v>62</v>
      </c>
      <c r="C79" s="13"/>
      <c r="D79" s="14"/>
      <c r="E79" s="167">
        <v>201560</v>
      </c>
      <c r="F79" s="168">
        <v>201560</v>
      </c>
      <c r="G79" s="169">
        <v>163311</v>
      </c>
      <c r="H79" s="30">
        <f>IF($H$56=Lists!$D$8, IFERROR(F79-E79, ""), IF($H$56=Lists!$D$9, IFERROR(G79-E79, ""), IFERROR(G79-F79, "")))</f>
        <v>-38249</v>
      </c>
      <c r="I79" s="170" t="s">
        <v>191</v>
      </c>
      <c r="J79" s="54"/>
    </row>
    <row r="80" spans="1:10" x14ac:dyDescent="0.35">
      <c r="A80" s="53"/>
      <c r="B80" s="15" t="s">
        <v>63</v>
      </c>
      <c r="D80" s="16"/>
      <c r="E80" s="167">
        <v>1116952</v>
      </c>
      <c r="F80" s="168">
        <v>1266972</v>
      </c>
      <c r="G80" s="169">
        <v>1385282</v>
      </c>
      <c r="H80" s="30">
        <f>IF($H$56=Lists!$D$8, IFERROR(F80-E80, ""), IF($H$56=Lists!$D$9, IFERROR(G80-E80, ""), IFERROR(G80-F80, "")))</f>
        <v>118310</v>
      </c>
      <c r="I80" s="171" t="s">
        <v>191</v>
      </c>
      <c r="J80" s="54"/>
    </row>
    <row r="81" spans="1:10" ht="87" x14ac:dyDescent="0.35">
      <c r="A81" s="53"/>
      <c r="B81" s="15" t="s">
        <v>64</v>
      </c>
      <c r="D81" s="16"/>
      <c r="E81" s="167">
        <v>1548880</v>
      </c>
      <c r="F81" s="168">
        <v>1563192</v>
      </c>
      <c r="G81" s="169">
        <v>1064733</v>
      </c>
      <c r="H81" s="30">
        <f>IF($H$56=Lists!$D$8, IFERROR(F81-E81, ""), IF($H$56=Lists!$D$9, IFERROR(G81-E81, ""), IFERROR(G81-F81, "")))</f>
        <v>-498459</v>
      </c>
      <c r="I81" s="117" t="s">
        <v>192</v>
      </c>
      <c r="J81" s="54"/>
    </row>
    <row r="82" spans="1:10" x14ac:dyDescent="0.35">
      <c r="A82" s="53"/>
      <c r="B82" s="15" t="s">
        <v>65</v>
      </c>
      <c r="D82" s="16"/>
      <c r="E82" s="167">
        <f>490680*1.071</f>
        <v>525518.28</v>
      </c>
      <c r="F82" s="168">
        <v>625185</v>
      </c>
      <c r="G82" s="168">
        <v>847613</v>
      </c>
      <c r="H82" s="30">
        <f>IF($H$56=Lists!$D$8, IFERROR(F82-E82, ""), IF($H$56=Lists!$D$9, IFERROR(G82-E82, ""), IFERROR(G82-F82, "")))</f>
        <v>222428</v>
      </c>
      <c r="I82" s="170" t="s">
        <v>191</v>
      </c>
      <c r="J82" s="54"/>
    </row>
    <row r="83" spans="1:10" ht="58" x14ac:dyDescent="0.35">
      <c r="A83" s="53"/>
      <c r="B83" s="15" t="s">
        <v>66</v>
      </c>
      <c r="D83" s="16"/>
      <c r="E83" s="167">
        <f>1165442-525518</f>
        <v>639924</v>
      </c>
      <c r="F83" s="168">
        <v>677345</v>
      </c>
      <c r="G83" s="168">
        <v>517733</v>
      </c>
      <c r="H83" s="31">
        <f>IF($H$56=Lists!$D$8, IFERROR(F83-E83, ""), IF($H$56=Lists!$D$9, IFERROR(G83-E83, ""), IFERROR(G83-F83, "")))</f>
        <v>-159612</v>
      </c>
      <c r="I83" s="200" t="s">
        <v>206</v>
      </c>
      <c r="J83" s="54"/>
    </row>
    <row r="84" spans="1:10" x14ac:dyDescent="0.35">
      <c r="A84" s="53"/>
      <c r="B84" s="15" t="s">
        <v>67</v>
      </c>
      <c r="D84" s="16"/>
      <c r="E84" s="167">
        <v>208569</v>
      </c>
      <c r="F84" s="168">
        <v>231818</v>
      </c>
      <c r="G84" s="169"/>
      <c r="H84" s="30">
        <f>IF($H$56=Lists!$D$8, IFERROR(F84-E84, ""), IF($H$56=Lists!$D$9, IFERROR(G84-E84, ""), IFERROR(G84-F84, "")))</f>
        <v>-231818</v>
      </c>
      <c r="I84" s="108"/>
      <c r="J84" s="54"/>
    </row>
    <row r="85" spans="1:10" x14ac:dyDescent="0.35">
      <c r="A85" s="53"/>
      <c r="B85" s="18"/>
      <c r="C85" s="152"/>
      <c r="D85" s="121" t="s">
        <v>68</v>
      </c>
      <c r="E85" s="32">
        <f>SUM(E79:E84)</f>
        <v>4241403.28</v>
      </c>
      <c r="F85" s="32">
        <f>SUM(F79:F84)</f>
        <v>4566072</v>
      </c>
      <c r="G85" s="32">
        <f>SUM(G79:G84)</f>
        <v>3978672</v>
      </c>
      <c r="H85" s="33">
        <f>IF($H$56=Lists!$D$8, IFERROR(F85-E85, ""), IF($H$56=Lists!$D$9, IFERROR(G85-E85, ""), IFERROR(G85-F85, "")))</f>
        <v>-587400</v>
      </c>
      <c r="I85" s="80"/>
      <c r="J85" s="54"/>
    </row>
    <row r="86" spans="1:10" ht="9.9" customHeight="1" x14ac:dyDescent="0.35">
      <c r="A86" s="53"/>
      <c r="J86" s="54"/>
    </row>
    <row r="87" spans="1:10" x14ac:dyDescent="0.35">
      <c r="A87" s="53"/>
      <c r="B87" s="136" t="s">
        <v>69</v>
      </c>
      <c r="C87" s="137"/>
      <c r="D87" s="137"/>
      <c r="E87" s="137"/>
      <c r="F87" s="137"/>
      <c r="G87" s="137"/>
      <c r="H87" s="137"/>
      <c r="I87" s="138"/>
      <c r="J87" s="54"/>
    </row>
    <row r="88" spans="1:10" ht="14.4" customHeight="1" x14ac:dyDescent="0.35">
      <c r="A88" s="53"/>
      <c r="B88" s="12" t="s">
        <v>70</v>
      </c>
      <c r="C88" s="13"/>
      <c r="D88" s="14"/>
      <c r="E88" s="167">
        <v>2271845</v>
      </c>
      <c r="F88" s="168">
        <v>2706524</v>
      </c>
      <c r="G88" s="172">
        <v>2731972</v>
      </c>
      <c r="H88" s="34">
        <f>IF($H$56=Lists!$D$8, IFERROR(F88-E88, ""), IF($H$56=Lists!$D$9, IFERROR(G88-E88, ""), IFERROR(G88-F88, "")))</f>
        <v>25448</v>
      </c>
      <c r="I88" s="171" t="s">
        <v>193</v>
      </c>
      <c r="J88" s="54"/>
    </row>
    <row r="89" spans="1:10" x14ac:dyDescent="0.35">
      <c r="A89" s="53"/>
      <c r="B89" s="15" t="s">
        <v>71</v>
      </c>
      <c r="D89" s="16"/>
      <c r="E89" s="167"/>
      <c r="F89" s="168"/>
      <c r="G89" s="172"/>
      <c r="H89" s="34">
        <f>IF($H$56=Lists!$D$8, IFERROR(F89-E89, ""), IF($H$56=Lists!$D$9, IFERROR(G89-E89, ""), IFERROR(G89-F89, "")))</f>
        <v>0</v>
      </c>
      <c r="I89" s="173"/>
      <c r="J89" s="54"/>
    </row>
    <row r="90" spans="1:10" x14ac:dyDescent="0.35">
      <c r="A90" s="53"/>
      <c r="B90" s="15" t="s">
        <v>72</v>
      </c>
      <c r="D90" s="16"/>
      <c r="E90" s="167">
        <v>20277428</v>
      </c>
      <c r="F90" s="168">
        <v>24733984</v>
      </c>
      <c r="G90" s="167">
        <v>24587752</v>
      </c>
      <c r="H90" s="35">
        <f>IF($H$56=Lists!$D$8, IFERROR(F90-E90, ""), IF($H$56=Lists!$D$9, IFERROR(G90-E90, ""), IFERROR(G90-F90, "")))</f>
        <v>-146232</v>
      </c>
      <c r="I90" s="171" t="s">
        <v>193</v>
      </c>
      <c r="J90" s="54"/>
    </row>
    <row r="91" spans="1:10" x14ac:dyDescent="0.35">
      <c r="A91" s="53"/>
      <c r="B91" s="38"/>
      <c r="C91" s="1"/>
      <c r="D91" s="154" t="s">
        <v>73</v>
      </c>
      <c r="E91" s="155">
        <f>SUM(E88:E90)</f>
        <v>22549273</v>
      </c>
      <c r="F91" s="36">
        <f t="shared" ref="F91:G91" si="5">SUM(F88:F90)</f>
        <v>27440508</v>
      </c>
      <c r="G91" s="36">
        <f t="shared" si="5"/>
        <v>27319724</v>
      </c>
      <c r="H91" s="34">
        <f>IF($H$56=Lists!$D$8, IFERROR(F91-E91, ""), IF($H$56=Lists!$D$9, IFERROR(G91-E91, ""), IFERROR(G91-F91, "")))</f>
        <v>-120784</v>
      </c>
      <c r="I91" s="80"/>
      <c r="J91" s="54"/>
    </row>
    <row r="92" spans="1:10" x14ac:dyDescent="0.35">
      <c r="A92" s="53"/>
      <c r="B92" s="15" t="s">
        <v>74</v>
      </c>
      <c r="D92" s="16"/>
      <c r="E92" s="167">
        <v>1130101</v>
      </c>
      <c r="F92" s="168">
        <v>1379807</v>
      </c>
      <c r="G92" s="172">
        <v>321906</v>
      </c>
      <c r="H92" s="34">
        <f>IF($H$56=Lists!$D$8, IFERROR(F92-E92, ""), IF($H$56=Lists!$D$9, IFERROR(G92-E92, ""), IFERROR(G92-F92, "")))</f>
        <v>-1057901</v>
      </c>
      <c r="I92" s="171" t="s">
        <v>193</v>
      </c>
      <c r="J92" s="54"/>
    </row>
    <row r="93" spans="1:10" x14ac:dyDescent="0.35">
      <c r="A93" s="53"/>
      <c r="B93" s="15" t="s">
        <v>75</v>
      </c>
      <c r="D93" s="16"/>
      <c r="E93" s="167"/>
      <c r="F93" s="168"/>
      <c r="G93" s="167"/>
      <c r="H93" s="34">
        <f>IF($H$56=Lists!$D$8, IFERROR(F93-E93, ""), IF($H$56=Lists!$D$9, IFERROR(G93-E93, ""), IFERROR(G93-F93, "")))</f>
        <v>0</v>
      </c>
      <c r="I93" s="173"/>
      <c r="J93" s="54"/>
    </row>
    <row r="94" spans="1:10" x14ac:dyDescent="0.35">
      <c r="A94" s="53"/>
      <c r="B94" s="15" t="s">
        <v>76</v>
      </c>
      <c r="D94" s="16"/>
      <c r="E94" s="167">
        <v>2438976</v>
      </c>
      <c r="F94" s="168">
        <v>2968492</v>
      </c>
      <c r="G94" s="167">
        <v>2499582</v>
      </c>
      <c r="H94" s="34">
        <f>IF($H$56=Lists!$D$8, IFERROR(F94-E94, ""), IF($H$56=Lists!$D$9, IFERROR(G94-E94, ""), IFERROR(G94-F94, "")))</f>
        <v>-468910</v>
      </c>
      <c r="I94" s="171" t="s">
        <v>193</v>
      </c>
      <c r="J94" s="54"/>
    </row>
    <row r="95" spans="1:10" x14ac:dyDescent="0.35">
      <c r="A95" s="53"/>
      <c r="B95" s="15" t="str">
        <f>IF(C53=Lists!J3, "GCCM Costs", IF(C53=Lists!J4, "Design-Build Costs", ""))</f>
        <v/>
      </c>
      <c r="D95" s="16"/>
      <c r="E95" s="107"/>
      <c r="F95" s="107"/>
      <c r="G95" s="107"/>
      <c r="H95" s="34">
        <f>IF($H$56=Lists!$D$8, IFERROR(F95-E95, ""), IF($H$56=Lists!$D$9, IFERROR(G95-E95, ""), IFERROR(G95-F95, "")))</f>
        <v>0</v>
      </c>
      <c r="I95" s="108"/>
      <c r="J95" s="54"/>
    </row>
    <row r="96" spans="1:10" x14ac:dyDescent="0.35">
      <c r="A96" s="53"/>
      <c r="B96" s="15" t="str">
        <f>IF(C53=Lists!J3, "GCCM Risk Contingency", "")</f>
        <v/>
      </c>
      <c r="D96" s="16"/>
      <c r="E96" s="107"/>
      <c r="F96" s="107"/>
      <c r="G96" s="107"/>
      <c r="H96" s="34">
        <f>IF($H$56=Lists!$D$8, IFERROR(F96-E96, ""), IF($H$56=Lists!$D$9, IFERROR(G96-E96, ""), IFERROR(G96-F96, "")))</f>
        <v>0</v>
      </c>
      <c r="I96" s="108"/>
      <c r="J96" s="54"/>
    </row>
    <row r="97" spans="1:10" x14ac:dyDescent="0.35">
      <c r="A97" s="53"/>
      <c r="B97" s="151"/>
      <c r="C97" s="152"/>
      <c r="D97" s="121" t="s">
        <v>77</v>
      </c>
      <c r="E97" s="155">
        <f>SUM(E91:E96)</f>
        <v>26118350</v>
      </c>
      <c r="F97" s="36">
        <f t="shared" ref="F97:G97" si="6">SUM(F91:F96)</f>
        <v>31788807</v>
      </c>
      <c r="G97" s="36">
        <f t="shared" si="6"/>
        <v>30141212</v>
      </c>
      <c r="H97" s="37">
        <f>IF($H$56=Lists!$D$8, IFERROR(F97-E97, ""), IF($H$56=Lists!$D$9, IFERROR(G97-E97, ""), IFERROR(G97-F97, "")))</f>
        <v>-1647595</v>
      </c>
      <c r="I97" s="72"/>
      <c r="J97" s="54"/>
    </row>
    <row r="98" spans="1:10" ht="9.9" customHeight="1" x14ac:dyDescent="0.35">
      <c r="A98" s="53"/>
      <c r="J98" s="54"/>
    </row>
    <row r="99" spans="1:10" x14ac:dyDescent="0.35">
      <c r="A99" s="53"/>
      <c r="B99" s="136" t="s">
        <v>78</v>
      </c>
      <c r="C99" s="137"/>
      <c r="D99" s="137"/>
      <c r="E99" s="137"/>
      <c r="F99" s="137"/>
      <c r="G99" s="137"/>
      <c r="H99" s="137"/>
      <c r="I99" s="138"/>
      <c r="J99" s="54"/>
    </row>
    <row r="100" spans="1:10" x14ac:dyDescent="0.35">
      <c r="A100" s="53"/>
      <c r="B100" s="38" t="s">
        <v>79</v>
      </c>
      <c r="D100" s="16"/>
      <c r="E100" s="174">
        <v>2261146</v>
      </c>
      <c r="F100" s="175">
        <v>2393378</v>
      </c>
      <c r="G100" s="176">
        <v>619098</v>
      </c>
      <c r="H100" s="39">
        <f>IF($H$56=Lists!$D$8, IFERROR(F100-E100, ""), IF($H$56=Lists!$D$9, IFERROR(G100-E100, ""), IFERROR(G100-F100, "")))</f>
        <v>-1774280</v>
      </c>
      <c r="I100" s="109"/>
      <c r="J100" s="81"/>
    </row>
    <row r="101" spans="1:10" x14ac:dyDescent="0.35">
      <c r="A101" s="53"/>
      <c r="B101" s="38" t="s">
        <v>80</v>
      </c>
      <c r="D101" s="16"/>
      <c r="E101" s="174">
        <v>172488</v>
      </c>
      <c r="F101" s="175">
        <v>206239</v>
      </c>
      <c r="G101" s="176">
        <v>41835.85</v>
      </c>
      <c r="H101" s="39">
        <f>IF($H$56=Lists!$D$8, IFERROR(F101-E101, ""), IF($H$56=Lists!$D$9, IFERROR(G101-E101, ""), IFERROR(G101-F101, "")))</f>
        <v>-164403.15</v>
      </c>
      <c r="I101" s="109"/>
      <c r="J101" s="81"/>
    </row>
    <row r="102" spans="1:10" x14ac:dyDescent="0.35">
      <c r="A102" s="53"/>
      <c r="B102" s="38" t="s">
        <v>81</v>
      </c>
      <c r="D102" s="16"/>
      <c r="E102" s="167">
        <v>374850</v>
      </c>
      <c r="F102" s="168">
        <v>396771</v>
      </c>
      <c r="G102" s="169">
        <v>288675</v>
      </c>
      <c r="H102" s="40">
        <f>IF($H$56=Lists!$D$8, IFERROR(F102-E102, ""), IF($H$56=Lists!$D$9, IFERROR(G102-E102, ""), IFERROR(G102-F102, "")))</f>
        <v>-108096</v>
      </c>
      <c r="I102" s="177" t="s">
        <v>194</v>
      </c>
      <c r="J102" s="54"/>
    </row>
    <row r="103" spans="1:10" x14ac:dyDescent="0.35">
      <c r="A103" s="53"/>
      <c r="B103" s="38" t="s">
        <v>82</v>
      </c>
      <c r="D103" s="16"/>
      <c r="E103" s="167">
        <v>3285251</v>
      </c>
      <c r="F103" s="168">
        <v>3379733</v>
      </c>
      <c r="G103" s="169">
        <v>81547</v>
      </c>
      <c r="H103" s="41">
        <f>IF($H$56=Lists!$D$8, IFERROR(F103-E103, ""), IF($H$56=Lists!$D$9, IFERROR(G103-E103, ""), IFERROR(G103-F103, "")))</f>
        <v>-3298186</v>
      </c>
      <c r="I103" s="177" t="s">
        <v>195</v>
      </c>
      <c r="J103" s="81"/>
    </row>
    <row r="104" spans="1:10" ht="15" thickBot="1" x14ac:dyDescent="0.4">
      <c r="A104" s="53"/>
      <c r="B104" s="156"/>
      <c r="C104" s="60"/>
      <c r="D104" s="122" t="s">
        <v>83</v>
      </c>
      <c r="E104" s="42">
        <f>SUM(E100:E103)</f>
        <v>6093735</v>
      </c>
      <c r="F104" s="42">
        <f>SUM(F100:F103)</f>
        <v>6376121</v>
      </c>
      <c r="G104" s="42">
        <f>SUM(G100:G103)</f>
        <v>1031155.85</v>
      </c>
      <c r="H104" s="37">
        <f>IF($H$56=Lists!$D$8, IFERROR(F104-E104, ""), IF($H$56=Lists!$D$9, IFERROR(G104-E104, ""), IFERROR(G104-F104, "")))</f>
        <v>-5344965.1500000004</v>
      </c>
      <c r="I104" s="82"/>
      <c r="J104" s="81"/>
    </row>
    <row r="105" spans="1:10" ht="19.5" thickTop="1" thickBot="1" x14ac:dyDescent="0.5">
      <c r="A105" s="53"/>
      <c r="B105" s="83" t="s">
        <v>84</v>
      </c>
      <c r="C105" s="84"/>
      <c r="D105" s="84"/>
      <c r="E105" s="85">
        <f>SUM(E76,E85,E97,E104)</f>
        <v>36453488.280000001</v>
      </c>
      <c r="F105" s="85">
        <f>SUM(F76,F85,F97,F104)</f>
        <v>42731000</v>
      </c>
      <c r="G105" s="85">
        <f>SUM(G76,G85,G97,G104)</f>
        <v>35151039.850000001</v>
      </c>
      <c r="H105" s="85">
        <f>SUM(H76,H85,H97,H104)</f>
        <v>-7579960.1500000004</v>
      </c>
      <c r="I105" s="86"/>
      <c r="J105" s="81"/>
    </row>
    <row r="106" spans="1:10" ht="9.9" customHeight="1" thickTop="1" x14ac:dyDescent="0.35">
      <c r="A106" s="53"/>
      <c r="B106" s="113"/>
      <c r="C106" s="113"/>
      <c r="D106" s="113"/>
      <c r="E106" s="43"/>
      <c r="F106" s="43"/>
      <c r="G106" s="43"/>
      <c r="H106" s="43"/>
      <c r="I106" s="111"/>
      <c r="J106" s="81"/>
    </row>
    <row r="107" spans="1:10" s="1" customFormat="1" x14ac:dyDescent="0.35">
      <c r="A107" s="56"/>
      <c r="B107" s="215" t="str">
        <f>IF(ReportType=Lists!$O$2, "", "Close-Out Information")</f>
        <v>Close-Out Information</v>
      </c>
      <c r="C107" s="216"/>
      <c r="D107" s="216"/>
      <c r="E107" s="216"/>
      <c r="F107" s="216"/>
      <c r="G107" s="216"/>
      <c r="H107" s="216"/>
      <c r="I107" s="217"/>
      <c r="J107" s="57"/>
    </row>
    <row r="108" spans="1:10" s="1" customFormat="1" x14ac:dyDescent="0.35">
      <c r="A108" s="56"/>
      <c r="B108" s="44"/>
      <c r="C108" s="206"/>
      <c r="D108" s="206"/>
      <c r="E108" s="206" t="str">
        <f>IF(ReportType=Lists!$O$2, "", "NOTES")</f>
        <v>NOTES</v>
      </c>
      <c r="F108" s="206"/>
      <c r="G108" s="206"/>
      <c r="H108" s="206"/>
      <c r="I108" s="207"/>
      <c r="J108" s="57"/>
    </row>
    <row r="109" spans="1:10" ht="15" customHeight="1" x14ac:dyDescent="0.35">
      <c r="A109" s="53"/>
      <c r="B109" s="71" t="str">
        <f>IF(ReportType=Lists!$O$2, "", "Number of Change Orders")</f>
        <v>Number of Change Orders</v>
      </c>
      <c r="C109" s="218" t="s">
        <v>207</v>
      </c>
      <c r="D109" s="219"/>
      <c r="E109" s="203" t="s">
        <v>208</v>
      </c>
      <c r="F109" s="204"/>
      <c r="G109" s="204"/>
      <c r="H109" s="204"/>
      <c r="I109" s="205"/>
      <c r="J109" s="54"/>
    </row>
    <row r="110" spans="1:10" ht="15" customHeight="1" x14ac:dyDescent="0.35">
      <c r="A110" s="53"/>
      <c r="B110" s="71" t="str">
        <f>IF(ReportType=Lists!$O$2, "", "Total Value of Change Orders")</f>
        <v>Total Value of Change Orders</v>
      </c>
      <c r="C110" s="208">
        <v>471984</v>
      </c>
      <c r="D110" s="209"/>
      <c r="E110" s="115"/>
      <c r="F110" s="116"/>
      <c r="G110" s="116"/>
      <c r="H110" s="116"/>
      <c r="I110" s="117"/>
      <c r="J110" s="54"/>
    </row>
    <row r="111" spans="1:10" ht="15" customHeight="1" x14ac:dyDescent="0.35">
      <c r="A111" s="53"/>
      <c r="B111" s="71" t="str">
        <f>IF(ReportType=Lists!$O$2, "", "Outstanding Liabilities")</f>
        <v>Outstanding Liabilities</v>
      </c>
      <c r="C111" s="208" t="s">
        <v>209</v>
      </c>
      <c r="D111" s="209"/>
      <c r="E111" s="203" t="s">
        <v>210</v>
      </c>
      <c r="F111" s="204"/>
      <c r="G111" s="204"/>
      <c r="H111" s="204"/>
      <c r="I111" s="205"/>
      <c r="J111" s="54"/>
    </row>
    <row r="112" spans="1:10" x14ac:dyDescent="0.35">
      <c r="A112" s="53"/>
      <c r="B112" s="18" t="str">
        <f>IF(ReportType=Lists!$O$2, "", "Unsettled Claims")</f>
        <v>Unsettled Claims</v>
      </c>
      <c r="C112" s="201">
        <v>0</v>
      </c>
      <c r="D112" s="202"/>
      <c r="E112" s="203" t="s">
        <v>212</v>
      </c>
      <c r="F112" s="204"/>
      <c r="G112" s="204"/>
      <c r="H112" s="204"/>
      <c r="I112" s="205"/>
      <c r="J112" s="54"/>
    </row>
    <row r="113" spans="1:10" ht="9.9" customHeight="1" x14ac:dyDescent="0.35">
      <c r="A113" s="53"/>
      <c r="J113" s="54"/>
    </row>
    <row r="114" spans="1:10" ht="15" thickBot="1" x14ac:dyDescent="0.4">
      <c r="A114" s="53"/>
      <c r="B114" s="1" t="s">
        <v>85</v>
      </c>
      <c r="J114" s="54"/>
    </row>
    <row r="115" spans="1:10" ht="14.4" customHeight="1" x14ac:dyDescent="0.35">
      <c r="A115" s="53"/>
      <c r="B115" s="197" t="s">
        <v>202</v>
      </c>
      <c r="C115" s="189"/>
      <c r="D115" s="189"/>
      <c r="E115" s="189"/>
      <c r="F115" s="189"/>
      <c r="G115" s="189"/>
      <c r="H115" s="189"/>
      <c r="I115" s="190"/>
      <c r="J115" s="54"/>
    </row>
    <row r="116" spans="1:10" x14ac:dyDescent="0.35">
      <c r="A116" s="53"/>
      <c r="B116" s="198" t="s">
        <v>211</v>
      </c>
      <c r="C116" s="192"/>
      <c r="D116" s="192"/>
      <c r="E116" s="192"/>
      <c r="F116" s="192"/>
      <c r="G116" s="192"/>
      <c r="H116" s="192"/>
      <c r="I116" s="193"/>
      <c r="J116" s="54"/>
    </row>
    <row r="117" spans="1:10" x14ac:dyDescent="0.35">
      <c r="A117" s="53"/>
      <c r="B117" s="198"/>
      <c r="C117" s="192"/>
      <c r="D117" s="192"/>
      <c r="E117" s="192"/>
      <c r="F117" s="192"/>
      <c r="G117" s="192"/>
      <c r="H117" s="192"/>
      <c r="I117" s="193"/>
      <c r="J117" s="54"/>
    </row>
    <row r="118" spans="1:10" x14ac:dyDescent="0.35">
      <c r="A118" s="53"/>
      <c r="B118" s="191"/>
      <c r="C118" s="192"/>
      <c r="D118" s="192"/>
      <c r="E118" s="192"/>
      <c r="F118" s="192"/>
      <c r="G118" s="192"/>
      <c r="H118" s="192"/>
      <c r="I118" s="193"/>
      <c r="J118" s="54"/>
    </row>
    <row r="119" spans="1:10" x14ac:dyDescent="0.35">
      <c r="A119" s="53"/>
      <c r="B119" s="191"/>
      <c r="C119" s="192"/>
      <c r="D119" s="192"/>
      <c r="E119" s="192"/>
      <c r="F119" s="192"/>
      <c r="G119" s="192"/>
      <c r="H119" s="192"/>
      <c r="I119" s="193"/>
      <c r="J119" s="54"/>
    </row>
    <row r="120" spans="1:10" x14ac:dyDescent="0.35">
      <c r="A120" s="53"/>
      <c r="B120" s="191"/>
      <c r="C120" s="192"/>
      <c r="D120" s="192"/>
      <c r="E120" s="192"/>
      <c r="F120" s="192"/>
      <c r="G120" s="192"/>
      <c r="H120" s="192"/>
      <c r="I120" s="193"/>
      <c r="J120" s="54"/>
    </row>
    <row r="121" spans="1:10" x14ac:dyDescent="0.35">
      <c r="A121" s="53"/>
      <c r="B121" s="191"/>
      <c r="C121" s="192"/>
      <c r="D121" s="192"/>
      <c r="E121" s="192"/>
      <c r="F121" s="192"/>
      <c r="G121" s="192"/>
      <c r="H121" s="192"/>
      <c r="I121" s="193"/>
      <c r="J121" s="54"/>
    </row>
    <row r="122" spans="1:10" x14ac:dyDescent="0.35">
      <c r="A122" s="53"/>
      <c r="B122" s="191"/>
      <c r="C122" s="192"/>
      <c r="D122" s="192"/>
      <c r="E122" s="192"/>
      <c r="F122" s="192"/>
      <c r="G122" s="192"/>
      <c r="H122" s="192"/>
      <c r="I122" s="193"/>
      <c r="J122" s="54"/>
    </row>
    <row r="123" spans="1:10" x14ac:dyDescent="0.35">
      <c r="A123" s="53"/>
      <c r="B123" s="191"/>
      <c r="C123" s="192"/>
      <c r="D123" s="192"/>
      <c r="E123" s="192"/>
      <c r="F123" s="192"/>
      <c r="G123" s="192"/>
      <c r="H123" s="192"/>
      <c r="I123" s="193"/>
      <c r="J123" s="54"/>
    </row>
    <row r="124" spans="1:10" x14ac:dyDescent="0.35">
      <c r="A124" s="53"/>
      <c r="B124" s="191"/>
      <c r="C124" s="192"/>
      <c r="D124" s="192"/>
      <c r="E124" s="192"/>
      <c r="F124" s="192"/>
      <c r="G124" s="192"/>
      <c r="H124" s="192"/>
      <c r="I124" s="193"/>
      <c r="J124" s="54"/>
    </row>
    <row r="125" spans="1:10" x14ac:dyDescent="0.35">
      <c r="A125" s="53"/>
      <c r="B125" s="191"/>
      <c r="C125" s="192"/>
      <c r="D125" s="192"/>
      <c r="E125" s="192"/>
      <c r="F125" s="192"/>
      <c r="G125" s="192"/>
      <c r="H125" s="192"/>
      <c r="I125" s="193"/>
      <c r="J125" s="54"/>
    </row>
    <row r="126" spans="1:10" x14ac:dyDescent="0.35">
      <c r="A126" s="53"/>
      <c r="B126" s="191"/>
      <c r="C126" s="192"/>
      <c r="D126" s="192"/>
      <c r="E126" s="192"/>
      <c r="F126" s="192"/>
      <c r="G126" s="192"/>
      <c r="H126" s="192"/>
      <c r="I126" s="193"/>
      <c r="J126" s="54"/>
    </row>
    <row r="127" spans="1:10" x14ac:dyDescent="0.35">
      <c r="A127" s="53"/>
      <c r="B127" s="191"/>
      <c r="C127" s="192"/>
      <c r="D127" s="192"/>
      <c r="E127" s="192"/>
      <c r="F127" s="192"/>
      <c r="G127" s="192"/>
      <c r="H127" s="192"/>
      <c r="I127" s="193"/>
      <c r="J127" s="54"/>
    </row>
    <row r="128" spans="1:10" x14ac:dyDescent="0.35">
      <c r="A128" s="53"/>
      <c r="B128" s="191"/>
      <c r="C128" s="192"/>
      <c r="D128" s="192"/>
      <c r="E128" s="192"/>
      <c r="F128" s="192"/>
      <c r="G128" s="192"/>
      <c r="H128" s="192"/>
      <c r="I128" s="193"/>
      <c r="J128" s="54"/>
    </row>
    <row r="129" spans="1:10" x14ac:dyDescent="0.35">
      <c r="A129" s="53"/>
      <c r="B129" s="191"/>
      <c r="C129" s="192"/>
      <c r="D129" s="192"/>
      <c r="E129" s="192"/>
      <c r="F129" s="192"/>
      <c r="G129" s="192"/>
      <c r="H129" s="192"/>
      <c r="I129" s="193"/>
      <c r="J129" s="54"/>
    </row>
    <row r="130" spans="1:10" x14ac:dyDescent="0.35">
      <c r="A130" s="53"/>
      <c r="B130" s="191"/>
      <c r="C130" s="192"/>
      <c r="D130" s="192"/>
      <c r="E130" s="192"/>
      <c r="F130" s="192"/>
      <c r="G130" s="192"/>
      <c r="H130" s="192"/>
      <c r="I130" s="193"/>
      <c r="J130" s="54"/>
    </row>
    <row r="131" spans="1:10" x14ac:dyDescent="0.35">
      <c r="A131" s="53"/>
      <c r="B131" s="191"/>
      <c r="C131" s="192"/>
      <c r="D131" s="192"/>
      <c r="E131" s="192"/>
      <c r="F131" s="192"/>
      <c r="G131" s="192"/>
      <c r="H131" s="192"/>
      <c r="I131" s="193"/>
      <c r="J131" s="54"/>
    </row>
    <row r="132" spans="1:10" x14ac:dyDescent="0.35">
      <c r="A132" s="53"/>
      <c r="B132" s="191"/>
      <c r="C132" s="192"/>
      <c r="D132" s="192"/>
      <c r="E132" s="192"/>
      <c r="F132" s="192"/>
      <c r="G132" s="192"/>
      <c r="H132" s="192"/>
      <c r="I132" s="193"/>
      <c r="J132" s="54"/>
    </row>
    <row r="133" spans="1:10" x14ac:dyDescent="0.35">
      <c r="A133" s="53"/>
      <c r="B133" s="191"/>
      <c r="C133" s="192"/>
      <c r="D133" s="192"/>
      <c r="E133" s="192"/>
      <c r="F133" s="192"/>
      <c r="G133" s="192"/>
      <c r="H133" s="192"/>
      <c r="I133" s="193"/>
      <c r="J133" s="54"/>
    </row>
    <row r="134" spans="1:10" ht="15" thickBot="1" x14ac:dyDescent="0.4">
      <c r="A134" s="53"/>
      <c r="B134" s="194"/>
      <c r="C134" s="195"/>
      <c r="D134" s="195"/>
      <c r="E134" s="195"/>
      <c r="F134" s="195"/>
      <c r="G134" s="195"/>
      <c r="H134" s="195"/>
      <c r="I134" s="196"/>
      <c r="J134" s="54"/>
    </row>
    <row r="135" spans="1:10" ht="9.9" customHeight="1" thickBot="1" x14ac:dyDescent="0.4">
      <c r="A135" s="75"/>
      <c r="B135" s="59"/>
      <c r="C135" s="59"/>
      <c r="D135" s="59"/>
      <c r="E135" s="59"/>
      <c r="F135" s="59"/>
      <c r="G135" s="59"/>
      <c r="H135" s="59"/>
      <c r="I135" s="59"/>
      <c r="J135" s="77"/>
    </row>
  </sheetData>
  <sheetProtection formatCells="0" formatColumns="0" formatRows="0" insertRows="0" insertHyperlinks="0"/>
  <mergeCells count="23">
    <mergeCell ref="C5:H5"/>
    <mergeCell ref="C7:H7"/>
    <mergeCell ref="C6:H6"/>
    <mergeCell ref="B107:I107"/>
    <mergeCell ref="C109:D109"/>
    <mergeCell ref="C10:H10"/>
    <mergeCell ref="C11:H11"/>
    <mergeCell ref="C12:H12"/>
    <mergeCell ref="G51:H51"/>
    <mergeCell ref="G52:H52"/>
    <mergeCell ref="G53:H53"/>
    <mergeCell ref="E51:F51"/>
    <mergeCell ref="C51:D51"/>
    <mergeCell ref="C52:D52"/>
    <mergeCell ref="C53:D53"/>
    <mergeCell ref="C112:D112"/>
    <mergeCell ref="E109:I109"/>
    <mergeCell ref="E112:I112"/>
    <mergeCell ref="C108:D108"/>
    <mergeCell ref="E108:I108"/>
    <mergeCell ref="C110:D110"/>
    <mergeCell ref="C111:D111"/>
    <mergeCell ref="E111:I111"/>
  </mergeCells>
  <conditionalFormatting sqref="A1:J30">
    <cfRule type="expression" dxfId="8" priority="16">
      <formula>CELL("PROTECT", A1)=0</formula>
    </cfRule>
  </conditionalFormatting>
  <conditionalFormatting sqref="A32:J75">
    <cfRule type="expression" dxfId="7" priority="9">
      <formula>CELL("PROTECT", A32)=0</formula>
    </cfRule>
  </conditionalFormatting>
  <conditionalFormatting sqref="A77:J84">
    <cfRule type="expression" dxfId="6" priority="7">
      <formula>CELL("PROTECT", A77)=0</formula>
    </cfRule>
  </conditionalFormatting>
  <conditionalFormatting sqref="A86:J94">
    <cfRule type="expression" dxfId="5" priority="4">
      <formula>CELL("PROTECT", A86)=0</formula>
    </cfRule>
  </conditionalFormatting>
  <conditionalFormatting sqref="A95:J99 A104:J109 E110:J110 A110:C111 E111 A112:J114 A31:G31 J31 A76 C76:J76 A85 C85:J85 J111">
    <cfRule type="expression" dxfId="4" priority="22">
      <formula>CELL("PROTECT", A31)=0</formula>
    </cfRule>
  </conditionalFormatting>
  <conditionalFormatting sqref="A100:J103">
    <cfRule type="expression" dxfId="3" priority="2">
      <formula>CELL("PROTECT", A100)=0</formula>
    </cfRule>
  </conditionalFormatting>
  <conditionalFormatting sqref="A115:J135">
    <cfRule type="expression" dxfId="2" priority="1">
      <formula>CELL("PROTECT", A115)=0</formula>
    </cfRule>
  </conditionalFormatting>
  <conditionalFormatting sqref="E95:I96">
    <cfRule type="expression" dxfId="0" priority="21">
      <formula>$B95=""</formula>
    </cfRule>
  </conditionalFormatting>
  <dataValidations count="1">
    <dataValidation type="list" allowBlank="1" showInputMessage="1" showErrorMessage="1" sqref="K63" xr:uid="{00000000-0002-0000-0100-000000000000}">
      <formula1>"PMoptions"</formula1>
    </dataValidation>
  </dataValidations>
  <hyperlinks>
    <hyperlink ref="C12" r:id="rId1" xr:uid="{1C1F236B-5542-4DC3-A31D-29A607F2F323}"/>
  </hyperlinks>
  <pageMargins left="0.45" right="0.45" top="0.5" bottom="0.5" header="0.3" footer="0.3"/>
  <pageSetup scale="66" fitToHeight="2" orientation="portrait" r:id="rId2"/>
  <headerFooter>
    <oddFooter>&amp;C&amp;P</oddFooter>
  </headerFooter>
  <rowBreaks count="1" manualBreakCount="1">
    <brk id="71" max="9" man="1"/>
  </rowBreaks>
  <extLst>
    <ext xmlns:x14="http://schemas.microsoft.com/office/spreadsheetml/2009/9/main" uri="{78C0D931-6437-407d-A8EE-F0AAD7539E65}">
      <x14:conditionalFormattings>
        <x14:conditionalFormatting xmlns:xm="http://schemas.microsoft.com/office/excel/2006/main">
          <x14:cfRule type="expression" priority="20" id="{B9175676-CF21-48FE-9D3A-C33726FBC220}">
            <xm:f>ReportType=Lists!$O$2</xm:f>
            <x14:dxf>
              <font>
                <b val="0"/>
                <i val="0"/>
              </font>
              <numFmt numFmtId="0" formatCode="General"/>
              <fill>
                <patternFill patternType="none">
                  <bgColor auto="1"/>
                </patternFill>
              </fill>
              <border>
                <left/>
                <right/>
                <top/>
                <bottom/>
                <vertical/>
                <horizontal/>
              </border>
            </x14:dxf>
          </x14:cfRule>
          <xm:sqref>B107:I110 B111:E111 B112:I112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Lists!$D$8:$D$10</xm:f>
          </x14:formula1>
          <xm:sqref>H56</xm:sqref>
        </x14:dataValidation>
        <x14:dataValidation type="list" allowBlank="1" showInputMessage="1" showErrorMessage="1" xr:uid="{00000000-0002-0000-0100-000006000000}">
          <x14:formula1>
            <xm:f>Lists!$O$2:$O$3</xm:f>
          </x14:formula1>
          <xm:sqref>B3:I3</xm:sqref>
        </x14:dataValidation>
        <x14:dataValidation type="list" allowBlank="1" showInputMessage="1" showErrorMessage="1" xr:uid="{00000000-0002-0000-0100-000007000000}">
          <x14:formula1>
            <xm:f>Lists!$M$2:$M$26</xm:f>
          </x14:formula1>
          <xm:sqref>B4:I4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27BE8-F721-4968-B6B4-E430B8B9EBC7}">
  <dimension ref="A1:R1"/>
  <sheetViews>
    <sheetView showGridLines="0" workbookViewId="0">
      <selection activeCell="B4" sqref="B4"/>
    </sheetView>
  </sheetViews>
  <sheetFormatPr defaultRowHeight="14.5" x14ac:dyDescent="0.35"/>
  <sheetData>
    <row r="1" spans="1:18" ht="21" x14ac:dyDescent="0.5">
      <c r="A1" s="142" t="s">
        <v>86</v>
      </c>
      <c r="B1" s="143"/>
      <c r="C1" s="143"/>
      <c r="D1" s="143"/>
      <c r="E1" s="143"/>
      <c r="F1" s="143"/>
      <c r="G1" s="143"/>
      <c r="H1" s="143"/>
      <c r="I1" s="143"/>
      <c r="J1" s="143"/>
      <c r="K1" s="143"/>
      <c r="L1" s="143"/>
      <c r="M1" s="143"/>
      <c r="N1" s="143"/>
      <c r="O1" s="143"/>
      <c r="P1" s="143"/>
      <c r="Q1" s="143"/>
      <c r="R1" s="14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65"/>
  <sheetViews>
    <sheetView workbookViewId="0">
      <selection activeCell="M2" sqref="M2"/>
    </sheetView>
  </sheetViews>
  <sheetFormatPr defaultRowHeight="14.5" x14ac:dyDescent="0.35"/>
  <cols>
    <col min="2" max="2" width="50.08984375" bestFit="1" customWidth="1"/>
    <col min="8" max="8" width="9.08984375" style="2"/>
    <col min="13" max="13" width="15.453125" bestFit="1" customWidth="1"/>
    <col min="15" max="15" width="58.90625" bestFit="1" customWidth="1"/>
  </cols>
  <sheetData>
    <row r="1" spans="2:15" x14ac:dyDescent="0.35">
      <c r="B1" s="1" t="s">
        <v>32</v>
      </c>
      <c r="C1" s="1"/>
      <c r="D1" s="1" t="s">
        <v>87</v>
      </c>
      <c r="E1" s="1"/>
      <c r="F1" s="1" t="s">
        <v>88</v>
      </c>
      <c r="G1" s="1"/>
      <c r="H1" s="94"/>
      <c r="I1" s="1"/>
      <c r="J1" s="1"/>
      <c r="K1" s="1"/>
      <c r="L1" s="1"/>
      <c r="M1" s="1" t="s">
        <v>89</v>
      </c>
      <c r="N1" s="1"/>
      <c r="O1" s="1" t="s">
        <v>90</v>
      </c>
    </row>
    <row r="2" spans="2:15" ht="15" customHeight="1" x14ac:dyDescent="0.35">
      <c r="B2" t="s">
        <v>91</v>
      </c>
      <c r="D2" t="s">
        <v>92</v>
      </c>
      <c r="F2" t="s">
        <v>93</v>
      </c>
      <c r="H2" s="2" t="s">
        <v>94</v>
      </c>
      <c r="J2" t="s">
        <v>95</v>
      </c>
      <c r="M2" t="s">
        <v>3</v>
      </c>
      <c r="O2" t="s">
        <v>2</v>
      </c>
    </row>
    <row r="3" spans="2:15" ht="15" customHeight="1" x14ac:dyDescent="0.35">
      <c r="B3" t="s">
        <v>96</v>
      </c>
      <c r="D3" t="s">
        <v>97</v>
      </c>
      <c r="F3" t="s">
        <v>4</v>
      </c>
      <c r="H3" s="3" t="s">
        <v>98</v>
      </c>
      <c r="J3" t="s">
        <v>99</v>
      </c>
      <c r="M3" t="str">
        <f ca="1">TEXT(DATE(YEAR(TODAY()), MONTH(TODAY())+ROWS($M$2:$M3)-1, DAY(1)), "MMMM YYYY")</f>
        <v>August 2026</v>
      </c>
      <c r="O3" t="s">
        <v>100</v>
      </c>
    </row>
    <row r="4" spans="2:15" ht="15" customHeight="1" x14ac:dyDescent="0.35">
      <c r="B4" t="s">
        <v>101</v>
      </c>
      <c r="F4" t="s">
        <v>102</v>
      </c>
      <c r="H4" s="2" t="s">
        <v>103</v>
      </c>
      <c r="J4" t="s">
        <v>104</v>
      </c>
      <c r="M4" t="str">
        <f ca="1">TEXT(DATE(YEAR(TODAY()), MONTH(TODAY())+ROWS($M$2:$M4)-1, DAY(1)), "MMMM YYYY")</f>
        <v>September 2026</v>
      </c>
    </row>
    <row r="5" spans="2:15" ht="15" customHeight="1" x14ac:dyDescent="0.35">
      <c r="B5" t="s">
        <v>105</v>
      </c>
      <c r="H5" s="3" t="s">
        <v>106</v>
      </c>
      <c r="J5" t="s">
        <v>102</v>
      </c>
      <c r="M5" t="str">
        <f ca="1">TEXT(DATE(YEAR(TODAY()), MONTH(TODAY())+ROWS($M$2:$M5)-1, DAY(1)), "MMMM YYYY")</f>
        <v>October 2026</v>
      </c>
    </row>
    <row r="6" spans="2:15" ht="15" customHeight="1" x14ac:dyDescent="0.35">
      <c r="B6" t="s">
        <v>107</v>
      </c>
      <c r="H6" s="2" t="s">
        <v>108</v>
      </c>
      <c r="M6" t="str">
        <f ca="1">TEXT(DATE(YEAR(TODAY()), MONTH(TODAY())+ROWS($M$2:$M6)-1, DAY(1)), "MMMM YYYY")</f>
        <v>November 2026</v>
      </c>
    </row>
    <row r="7" spans="2:15" ht="15" customHeight="1" x14ac:dyDescent="0.35">
      <c r="B7" t="s">
        <v>109</v>
      </c>
      <c r="H7" s="3" t="s">
        <v>110</v>
      </c>
      <c r="M7" t="str">
        <f ca="1">TEXT(DATE(YEAR(TODAY()), MONTH(TODAY())+ROWS($M$2:$M7)-1, DAY(1)), "MMMM YYYY")</f>
        <v>December 2026</v>
      </c>
    </row>
    <row r="8" spans="2:15" ht="15" customHeight="1" x14ac:dyDescent="0.35">
      <c r="B8" t="s">
        <v>111</v>
      </c>
      <c r="D8" t="s">
        <v>112</v>
      </c>
      <c r="H8" s="2" t="s">
        <v>113</v>
      </c>
      <c r="M8" t="str">
        <f ca="1">TEXT(DATE(YEAR(TODAY()), MONTH(TODAY())+ROWS($M$2:$M8)-1, DAY(1)), "MMMM YYYY")</f>
        <v>January 2027</v>
      </c>
    </row>
    <row r="9" spans="2:15" ht="15" customHeight="1" x14ac:dyDescent="0.35">
      <c r="B9" t="s">
        <v>114</v>
      </c>
      <c r="D9" t="s">
        <v>115</v>
      </c>
      <c r="H9" s="3" t="s">
        <v>116</v>
      </c>
      <c r="M9" t="str">
        <f ca="1">TEXT(DATE(YEAR(TODAY()), MONTH(TODAY())+ROWS($M$2:$M9)-1, DAY(1)), "MMMM YYYY")</f>
        <v>February 2027</v>
      </c>
    </row>
    <row r="10" spans="2:15" ht="15" customHeight="1" x14ac:dyDescent="0.35">
      <c r="B10" t="s">
        <v>117</v>
      </c>
      <c r="D10" t="s">
        <v>41</v>
      </c>
      <c r="H10" s="2" t="s">
        <v>118</v>
      </c>
      <c r="M10" t="str">
        <f ca="1">TEXT(DATE(YEAR(TODAY()), MONTH(TODAY())+ROWS($M$2:$M10)-1, DAY(1)), "MMMM YYYY")</f>
        <v>March 2027</v>
      </c>
    </row>
    <row r="11" spans="2:15" ht="15" customHeight="1" x14ac:dyDescent="0.35">
      <c r="B11" t="s">
        <v>119</v>
      </c>
      <c r="H11" s="3" t="s">
        <v>120</v>
      </c>
      <c r="M11" t="str">
        <f ca="1">TEXT(DATE(YEAR(TODAY()), MONTH(TODAY())+ROWS($M$2:$M11)-1, DAY(1)), "MMMM YYYY")</f>
        <v>April 2027</v>
      </c>
    </row>
    <row r="12" spans="2:15" ht="15" customHeight="1" x14ac:dyDescent="0.35">
      <c r="B12" t="s">
        <v>121</v>
      </c>
      <c r="H12" s="3" t="s">
        <v>122</v>
      </c>
      <c r="M12" t="str">
        <f ca="1">TEXT(DATE(YEAR(TODAY()), MONTH(TODAY())+ROWS($M$2:$M12)-1, DAY(1)), "MMMM YYYY")</f>
        <v>May 2027</v>
      </c>
    </row>
    <row r="13" spans="2:15" ht="15" customHeight="1" x14ac:dyDescent="0.35">
      <c r="B13" t="s">
        <v>123</v>
      </c>
      <c r="H13" s="3" t="s">
        <v>124</v>
      </c>
      <c r="M13" t="str">
        <f ca="1">TEXT(DATE(YEAR(TODAY()), MONTH(TODAY())+ROWS($M$2:$M13)-1, DAY(1)), "MMMM YYYY")</f>
        <v>June 2027</v>
      </c>
    </row>
    <row r="14" spans="2:15" ht="15" customHeight="1" x14ac:dyDescent="0.35">
      <c r="B14" t="s">
        <v>125</v>
      </c>
      <c r="H14" s="2" t="s">
        <v>126</v>
      </c>
      <c r="M14" t="str">
        <f ca="1">TEXT(DATE(YEAR(TODAY()), MONTH(TODAY())+ROWS($M$2:$M14)-1, DAY(1)), "MMMM YYYY")</f>
        <v>July 2027</v>
      </c>
    </row>
    <row r="15" spans="2:15" ht="15" customHeight="1" x14ac:dyDescent="0.35">
      <c r="B15" t="s">
        <v>127</v>
      </c>
      <c r="H15" s="3" t="s">
        <v>128</v>
      </c>
      <c r="M15" t="str">
        <f ca="1">TEXT(DATE(YEAR(TODAY()), MONTH(TODAY())+ROWS($M$2:$M15)-1, DAY(1)), "MMMM YYYY")</f>
        <v>August 2027</v>
      </c>
    </row>
    <row r="16" spans="2:15" ht="15" customHeight="1" x14ac:dyDescent="0.35">
      <c r="B16" t="s">
        <v>129</v>
      </c>
      <c r="H16" s="2" t="s">
        <v>130</v>
      </c>
      <c r="M16" t="str">
        <f ca="1">TEXT(DATE(YEAR(TODAY()), MONTH(TODAY())+ROWS($M$2:$M16)-1, DAY(1)), "MMMM YYYY")</f>
        <v>September 2027</v>
      </c>
    </row>
    <row r="17" spans="2:13" ht="15" customHeight="1" x14ac:dyDescent="0.35">
      <c r="B17" t="s">
        <v>131</v>
      </c>
      <c r="H17" s="3" t="s">
        <v>132</v>
      </c>
      <c r="M17" t="str">
        <f ca="1">TEXT(DATE(YEAR(TODAY()), MONTH(TODAY())+ROWS($M$2:$M17)-1, DAY(1)), "MMMM YYYY")</f>
        <v>October 2027</v>
      </c>
    </row>
    <row r="18" spans="2:13" ht="15" customHeight="1" x14ac:dyDescent="0.35">
      <c r="B18" t="s">
        <v>133</v>
      </c>
      <c r="H18" s="2" t="s">
        <v>134</v>
      </c>
      <c r="M18" t="str">
        <f ca="1">TEXT(DATE(YEAR(TODAY()), MONTH(TODAY())+ROWS($M$2:$M18)-1, DAY(1)), "MMMM YYYY")</f>
        <v>November 2027</v>
      </c>
    </row>
    <row r="19" spans="2:13" ht="15" customHeight="1" x14ac:dyDescent="0.35">
      <c r="B19" t="s">
        <v>135</v>
      </c>
      <c r="H19" s="3" t="s">
        <v>136</v>
      </c>
      <c r="M19" t="str">
        <f ca="1">TEXT(DATE(YEAR(TODAY()), MONTH(TODAY())+ROWS($M$2:$M19)-1, DAY(1)), "MMMM YYYY")</f>
        <v>December 2027</v>
      </c>
    </row>
    <row r="20" spans="2:13" ht="15" customHeight="1" x14ac:dyDescent="0.35">
      <c r="B20" t="s">
        <v>137</v>
      </c>
      <c r="H20" s="2" t="s">
        <v>138</v>
      </c>
      <c r="M20" t="str">
        <f ca="1">TEXT(DATE(YEAR(TODAY()), MONTH(TODAY())+ROWS($M$2:$M20)-1, DAY(1)), "MMMM YYYY")</f>
        <v>January 2028</v>
      </c>
    </row>
    <row r="21" spans="2:13" ht="15" customHeight="1" x14ac:dyDescent="0.35">
      <c r="B21" t="s">
        <v>139</v>
      </c>
      <c r="H21" s="3">
        <v>2022</v>
      </c>
      <c r="M21" t="str">
        <f ca="1">TEXT(DATE(YEAR(TODAY()), MONTH(TODAY())+ROWS($M$2:$M21)-1, DAY(1)), "MMMM YYYY")</f>
        <v>February 2028</v>
      </c>
    </row>
    <row r="22" spans="2:13" ht="15" customHeight="1" x14ac:dyDescent="0.35">
      <c r="B22" t="s">
        <v>140</v>
      </c>
      <c r="H22" s="2" t="s">
        <v>141</v>
      </c>
      <c r="M22" t="str">
        <f ca="1">TEXT(DATE(YEAR(TODAY()), MONTH(TODAY())+ROWS($M$2:$M22)-1, DAY(1)), "MMMM YYYY")</f>
        <v>March 2028</v>
      </c>
    </row>
    <row r="23" spans="2:13" ht="15" customHeight="1" x14ac:dyDescent="0.35">
      <c r="B23" t="s">
        <v>142</v>
      </c>
      <c r="H23" s="3">
        <v>2024</v>
      </c>
      <c r="M23" t="str">
        <f ca="1">TEXT(DATE(YEAR(TODAY()), MONTH(TODAY())+ROWS($M$2:$M23)-1, DAY(1)), "MMMM YYYY")</f>
        <v>April 2028</v>
      </c>
    </row>
    <row r="24" spans="2:13" ht="15" customHeight="1" x14ac:dyDescent="0.35">
      <c r="B24" t="s">
        <v>143</v>
      </c>
      <c r="M24" t="str">
        <f ca="1">TEXT(DATE(YEAR(TODAY()), MONTH(TODAY())+ROWS($M$2:$M24)-1, DAY(1)), "MMMM YYYY")</f>
        <v>May 2028</v>
      </c>
    </row>
    <row r="25" spans="2:13" ht="15" customHeight="1" x14ac:dyDescent="0.35">
      <c r="B25" t="s">
        <v>144</v>
      </c>
      <c r="H25" s="3"/>
      <c r="M25" t="str">
        <f ca="1">TEXT(DATE(YEAR(TODAY()), MONTH(TODAY())+ROWS($M$2:$M25)-1, DAY(1)), "MMMM YYYY")</f>
        <v>June 2028</v>
      </c>
    </row>
    <row r="26" spans="2:13" ht="15" customHeight="1" x14ac:dyDescent="0.35">
      <c r="B26" t="s">
        <v>145</v>
      </c>
      <c r="M26" t="str">
        <f ca="1">TEXT(DATE(YEAR(TODAY()), MONTH(TODAY())+ROWS($M$2:$M26)-1, DAY(1)), "MMMM YYYY")</f>
        <v>July 2028</v>
      </c>
    </row>
    <row r="27" spans="2:13" ht="15" customHeight="1" x14ac:dyDescent="0.35">
      <c r="B27" t="s">
        <v>146</v>
      </c>
    </row>
    <row r="28" spans="2:13" ht="15" customHeight="1" x14ac:dyDescent="0.35">
      <c r="B28" t="s">
        <v>147</v>
      </c>
    </row>
    <row r="29" spans="2:13" ht="15" customHeight="1" x14ac:dyDescent="0.35">
      <c r="B29" t="s">
        <v>148</v>
      </c>
    </row>
    <row r="30" spans="2:13" ht="15" customHeight="1" x14ac:dyDescent="0.35">
      <c r="B30" t="s">
        <v>149</v>
      </c>
    </row>
    <row r="31" spans="2:13" ht="15" customHeight="1" x14ac:dyDescent="0.35">
      <c r="B31" t="s">
        <v>150</v>
      </c>
    </row>
    <row r="32" spans="2:13" ht="15" customHeight="1" x14ac:dyDescent="0.35">
      <c r="B32" t="s">
        <v>151</v>
      </c>
    </row>
    <row r="33" spans="2:2" ht="15" customHeight="1" x14ac:dyDescent="0.35">
      <c r="B33" t="s">
        <v>152</v>
      </c>
    </row>
    <row r="34" spans="2:2" ht="15" customHeight="1" x14ac:dyDescent="0.35">
      <c r="B34" t="s">
        <v>153</v>
      </c>
    </row>
    <row r="35" spans="2:2" ht="15" customHeight="1" x14ac:dyDescent="0.35">
      <c r="B35" t="s">
        <v>154</v>
      </c>
    </row>
    <row r="36" spans="2:2" ht="15" customHeight="1" x14ac:dyDescent="0.35">
      <c r="B36" t="s">
        <v>155</v>
      </c>
    </row>
    <row r="37" spans="2:2" ht="15" customHeight="1" x14ac:dyDescent="0.35">
      <c r="B37" t="s">
        <v>156</v>
      </c>
    </row>
    <row r="38" spans="2:2" ht="15" customHeight="1" x14ac:dyDescent="0.35">
      <c r="B38" t="s">
        <v>157</v>
      </c>
    </row>
    <row r="39" spans="2:2" ht="15" customHeight="1" x14ac:dyDescent="0.35">
      <c r="B39" t="s">
        <v>158</v>
      </c>
    </row>
    <row r="40" spans="2:2" ht="15" customHeight="1" x14ac:dyDescent="0.35">
      <c r="B40" t="s">
        <v>159</v>
      </c>
    </row>
    <row r="41" spans="2:2" ht="15" customHeight="1" x14ac:dyDescent="0.35">
      <c r="B41" t="s">
        <v>160</v>
      </c>
    </row>
    <row r="42" spans="2:2" ht="15" customHeight="1" x14ac:dyDescent="0.35">
      <c r="B42" t="s">
        <v>161</v>
      </c>
    </row>
    <row r="43" spans="2:2" ht="15" customHeight="1" x14ac:dyDescent="0.35">
      <c r="B43" t="s">
        <v>162</v>
      </c>
    </row>
    <row r="44" spans="2:2" ht="15" customHeight="1" x14ac:dyDescent="0.35">
      <c r="B44" t="s">
        <v>163</v>
      </c>
    </row>
    <row r="45" spans="2:2" ht="15" customHeight="1" x14ac:dyDescent="0.35">
      <c r="B45" t="s">
        <v>164</v>
      </c>
    </row>
    <row r="46" spans="2:2" ht="15" customHeight="1" x14ac:dyDescent="0.35">
      <c r="B46" t="s">
        <v>165</v>
      </c>
    </row>
    <row r="47" spans="2:2" ht="15" customHeight="1" x14ac:dyDescent="0.35">
      <c r="B47" t="s">
        <v>166</v>
      </c>
    </row>
    <row r="48" spans="2:2" ht="15" customHeight="1" x14ac:dyDescent="0.35">
      <c r="B48" t="s">
        <v>167</v>
      </c>
    </row>
    <row r="49" spans="2:2" ht="15" customHeight="1" x14ac:dyDescent="0.35">
      <c r="B49" t="s">
        <v>168</v>
      </c>
    </row>
    <row r="50" spans="2:2" ht="15" customHeight="1" x14ac:dyDescent="0.35">
      <c r="B50" t="s">
        <v>169</v>
      </c>
    </row>
    <row r="51" spans="2:2" ht="15" customHeight="1" x14ac:dyDescent="0.35">
      <c r="B51" t="s">
        <v>170</v>
      </c>
    </row>
    <row r="52" spans="2:2" ht="15" customHeight="1" x14ac:dyDescent="0.35">
      <c r="B52" t="s">
        <v>171</v>
      </c>
    </row>
    <row r="53" spans="2:2" ht="15" customHeight="1" x14ac:dyDescent="0.35">
      <c r="B53" t="s">
        <v>172</v>
      </c>
    </row>
    <row r="54" spans="2:2" ht="15" customHeight="1" x14ac:dyDescent="0.35">
      <c r="B54" t="s">
        <v>173</v>
      </c>
    </row>
    <row r="55" spans="2:2" ht="15" customHeight="1" x14ac:dyDescent="0.35">
      <c r="B55" t="s">
        <v>174</v>
      </c>
    </row>
    <row r="56" spans="2:2" ht="15" customHeight="1" x14ac:dyDescent="0.35">
      <c r="B56" t="s">
        <v>175</v>
      </c>
    </row>
    <row r="57" spans="2:2" ht="15" customHeight="1" x14ac:dyDescent="0.35">
      <c r="B57" t="s">
        <v>176</v>
      </c>
    </row>
    <row r="58" spans="2:2" ht="15" customHeight="1" x14ac:dyDescent="0.35">
      <c r="B58" t="s">
        <v>177</v>
      </c>
    </row>
    <row r="59" spans="2:2" ht="15" customHeight="1" x14ac:dyDescent="0.35">
      <c r="B59" t="s">
        <v>178</v>
      </c>
    </row>
    <row r="60" spans="2:2" ht="15" customHeight="1" x14ac:dyDescent="0.35">
      <c r="B60" t="s">
        <v>179</v>
      </c>
    </row>
    <row r="61" spans="2:2" ht="15" customHeight="1" x14ac:dyDescent="0.35">
      <c r="B61" t="s">
        <v>180</v>
      </c>
    </row>
    <row r="62" spans="2:2" ht="15" customHeight="1" x14ac:dyDescent="0.35">
      <c r="B62" t="s">
        <v>181</v>
      </c>
    </row>
    <row r="63" spans="2:2" ht="15" customHeight="1" x14ac:dyDescent="0.35">
      <c r="B63" t="s">
        <v>182</v>
      </c>
    </row>
    <row r="64" spans="2:2" ht="15" customHeight="1" x14ac:dyDescent="0.35">
      <c r="B64" t="s">
        <v>183</v>
      </c>
    </row>
    <row r="65" spans="2:2" ht="15" customHeight="1" x14ac:dyDescent="0.35">
      <c r="B65" t="s">
        <v>184</v>
      </c>
    </row>
  </sheetData>
  <sheetProtection algorithmName="SHA-512" hashValue="cuI3h8YPril/MKpQ0k/zHgw5pahHCCcD+Jc+3kkPBDV4JlELjxs57m+y6aY+FjL7AvJjzrZlgBO+zo1rJQFQ4Q==" saltValue="wirYTvcw4k7jUK1aOmOBB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BC1FC03CB53B40BC3300DA8FC9F197" ma:contentTypeVersion="6" ma:contentTypeDescription="Create a new document." ma:contentTypeScope="" ma:versionID="6ef974fd18681809b34873bbff9b7c42">
  <xsd:schema xmlns:xsd="http://www.w3.org/2001/XMLSchema" xmlns:xs="http://www.w3.org/2001/XMLSchema" xmlns:p="http://schemas.microsoft.com/office/2006/metadata/properties" xmlns:ns2="f7448ec1-8ab6-4f9a-8489-c98098ffcc66" xmlns:ns3="0a795077-0e4c-4682-a147-8ec713ec5728" targetNamespace="http://schemas.microsoft.com/office/2006/metadata/properties" ma:root="true" ma:fieldsID="e132b560af7d0748d536a1b91d07de32" ns2:_="" ns3:_="">
    <xsd:import namespace="f7448ec1-8ab6-4f9a-8489-c98098ffcc66"/>
    <xsd:import namespace="0a795077-0e4c-4682-a147-8ec713ec57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448ec1-8ab6-4f9a-8489-c98098ffcc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795077-0e4c-4682-a147-8ec713ec572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489014-41EB-48BB-9661-611891D0C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448ec1-8ab6-4f9a-8489-c98098ffcc66"/>
    <ds:schemaRef ds:uri="0a795077-0e4c-4682-a147-8ec713ec57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EFD46F-5F39-48E8-A71A-07960D88D1F7}">
  <ds:schemaRefs>
    <ds:schemaRef ds:uri="http://schemas.microsoft.com/office/infopath/2007/PartnerControls"/>
    <ds:schemaRef ds:uri="http://schemas.microsoft.com/office/2006/documentManagement/types"/>
    <ds:schemaRef ds:uri="http://schemas.microsoft.com/office/2006/metadata/properties"/>
    <ds:schemaRef ds:uri="f7448ec1-8ab6-4f9a-8489-c98098ffcc66"/>
    <ds:schemaRef ds:uri="http://purl.org/dc/elements/1.1/"/>
    <ds:schemaRef ds:uri="http://purl.org/dc/terms/"/>
    <ds:schemaRef ds:uri="http://purl.org/dc/dcmitype/"/>
    <ds:schemaRef ds:uri="http://schemas.openxmlformats.org/package/2006/metadata/core-properties"/>
    <ds:schemaRef ds:uri="0a795077-0e4c-4682-a147-8ec713ec5728"/>
    <ds:schemaRef ds:uri="http://www.w3.org/XML/1998/namespace"/>
  </ds:schemaRefs>
</ds:datastoreItem>
</file>

<file path=customXml/itemProps3.xml><?xml version="1.0" encoding="utf-8"?>
<ds:datastoreItem xmlns:ds="http://schemas.openxmlformats.org/officeDocument/2006/customXml" ds:itemID="{313EC3AB-B7C4-4EF6-A686-37D5982FE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Major Project Report</vt:lpstr>
      <vt:lpstr>Photo Gallery (2)</vt:lpstr>
      <vt:lpstr>Lists</vt:lpstr>
      <vt:lpstr>'Major Project Report'!Print_Area</vt:lpstr>
      <vt:lpstr>ReportType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40000214-shoreline-steam-dec2025</dc:title>
  <dc:subject/>
  <dc:creator>Office of Financial Management;Christine Thomas</dc:creator>
  <cp:keywords/>
  <dc:description/>
  <cp:lastModifiedBy>Susan Locke</cp:lastModifiedBy>
  <cp:revision/>
  <dcterms:created xsi:type="dcterms:W3CDTF">2012-08-29T14:59:47Z</dcterms:created>
  <dcterms:modified xsi:type="dcterms:W3CDTF">2026-07-24T22:46:57Z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0x010100A6BC1FC03CB53B40BC3300DA8FC9F197</vt:lpwstr>
  </property>
</Properties>
</file>