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00769646-9357-4269-8F31-385474F186A9}" xr6:coauthVersionLast="47" xr6:coauthVersionMax="47" xr10:uidLastSave="{00000000-0000-0000-0000-000000000000}"/>
  <bookViews>
    <workbookView xWindow="28680" yWindow="-120" windowWidth="29040" windowHeight="15720" activeTab="1" xr2:uid="{00000000-000D-0000-FFFF-FFFF00000000}"/>
  </bookViews>
  <sheets>
    <sheet name="QuickStartGuide" sheetId="5" r:id="rId1"/>
    <sheet name="Major Project Report" sheetId="3" r:id="rId2"/>
    <sheet name="Photo Gallery" sheetId="6" state="hidden" r:id="rId3"/>
    <sheet name="Photo Gallery (2)" sheetId="7" r:id="rId4"/>
    <sheet name="Photo Gallery (3)" sheetId="8" r:id="rId5"/>
    <sheet name="Photo Gallery (4)" sheetId="9" r:id="rId6"/>
    <sheet name="Lists" sheetId="4" state="hidden" r:id="rId7"/>
  </sheets>
  <externalReferences>
    <externalReference r:id="rId8"/>
    <externalReference r:id="rId9"/>
    <externalReference r:id="rId10"/>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3">'[2]Major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_xlnm.Print_Area" localSheetId="3">'Photo Gallery (2)'!$A$1:$R$86</definedName>
    <definedName name="procurement">[3]Sheet2!$D$12:$D$15</definedName>
    <definedName name="ReportType" localSheetId="3">'[2]Major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4" i="3" l="1"/>
  <c r="D44" i="3"/>
  <c r="G101" i="3"/>
  <c r="H69" i="3" l="1"/>
  <c r="C44" i="3" l="1"/>
  <c r="G88" i="3" l="1"/>
  <c r="G91" i="3" s="1"/>
  <c r="M26" i="4" l="1"/>
  <c r="M3" i="4"/>
  <c r="M4" i="4"/>
  <c r="M5" i="4"/>
  <c r="M6" i="4"/>
  <c r="M7" i="4"/>
  <c r="M8" i="4"/>
  <c r="M9" i="4"/>
  <c r="M10" i="4"/>
  <c r="M11" i="4"/>
  <c r="M12" i="4"/>
  <c r="M13" i="4"/>
  <c r="M14" i="4"/>
  <c r="M15" i="4"/>
  <c r="M16" i="4"/>
  <c r="M17" i="4"/>
  <c r="M18" i="4"/>
  <c r="M19" i="4"/>
  <c r="M20" i="4"/>
  <c r="M21" i="4"/>
  <c r="M22" i="4"/>
  <c r="M23" i="4"/>
  <c r="M24" i="4"/>
  <c r="M25" i="4"/>
  <c r="H65" i="3" l="1"/>
  <c r="H66" i="3"/>
  <c r="H68"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E91" i="3"/>
  <c r="E97" i="3" s="1"/>
  <c r="H91" i="3" l="1"/>
  <c r="G97" i="3"/>
  <c r="H47" i="3"/>
  <c r="H46" i="3"/>
  <c r="H44" i="3"/>
  <c r="H42" i="3"/>
  <c r="H41" i="3"/>
  <c r="H39" i="3"/>
  <c r="H34" i="3"/>
  <c r="G43" i="3"/>
  <c r="F43" i="3"/>
  <c r="E43" i="3"/>
  <c r="D43" i="3"/>
  <c r="C43" i="3"/>
  <c r="G38" i="3"/>
  <c r="F38" i="3"/>
  <c r="E38" i="3"/>
  <c r="D38" i="3"/>
  <c r="C38" i="3"/>
  <c r="D33" i="3"/>
  <c r="E33" i="3"/>
  <c r="F33" i="3"/>
  <c r="G33" i="3"/>
  <c r="C33" i="3"/>
  <c r="H97" i="3" l="1"/>
  <c r="H43" i="3"/>
  <c r="H38" i="3"/>
  <c r="H33" i="3"/>
  <c r="D48" i="3"/>
  <c r="C48" i="3"/>
  <c r="G48" i="3"/>
  <c r="F48" i="3"/>
  <c r="E48" i="3"/>
  <c r="F104" i="3"/>
  <c r="G104" i="3"/>
  <c r="H104" i="3" s="1"/>
  <c r="H48" i="3" l="1"/>
  <c r="F85" i="3" l="1"/>
  <c r="F105" i="3" s="1"/>
  <c r="E104" i="3"/>
  <c r="G85" i="3" l="1"/>
  <c r="H85" i="3" s="1"/>
  <c r="E85" i="3"/>
  <c r="H105" i="3" l="1"/>
  <c r="E62" i="3"/>
  <c r="E105" i="3"/>
  <c r="E63" i="3"/>
  <c r="G62" i="3"/>
  <c r="F62" i="3"/>
  <c r="F63" i="3"/>
  <c r="G105" i="3"/>
  <c r="G63" i="3"/>
  <c r="H62" i="3" l="1"/>
  <c r="H63" i="3"/>
</calcChain>
</file>

<file path=xl/sharedStrings.xml><?xml version="1.0" encoding="utf-8"?>
<sst xmlns="http://schemas.openxmlformats.org/spreadsheetml/2006/main" count="252" uniqueCount="229">
  <si>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</si>
  <si>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</si>
  <si>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</si>
  <si>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</si>
  <si>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</si>
  <si>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</si>
  <si>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</si>
  <si>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</si>
  <si>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</si>
  <si>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</si>
  <si>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</si>
  <si>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</si>
  <si>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</si>
  <si>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</si>
  <si>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</si>
  <si>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</si>
  <si>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</si>
  <si>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</si>
  <si>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</si>
  <si>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</si>
  <si>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</si>
  <si>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</si>
  <si>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</si>
  <si>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</si>
  <si>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</si>
  <si>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</si>
  <si>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</si>
  <si>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</si>
  <si>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</si>
  <si>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</si>
  <si>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</si>
  <si>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</si>
  <si>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</si>
  <si>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</si>
  <si>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</si>
  <si>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</si>
  <si>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</si>
  <si>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</si>
  <si>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</si>
  <si>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</si>
  <si>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</si>
  <si>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</si>
  <si>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</si>
  <si>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</si>
  <si>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</si>
  <si>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</si>
  <si>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</si>
  <si>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</si>
  <si>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</si>
  <si>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</si>
  <si>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</si>
  <si>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</si>
  <si>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</si>
  <si>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</si>
  <si>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</si>
  <si>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</si>
  <si>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</si>
  <si>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</si>
  <si>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</si>
  <si>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</si>
  <si>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</si>
  <si>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</si>
  <si>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</si>
  <si>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</si>
  <si>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</si>
  <si>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</si>
  <si>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</si>
  <si>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</si>
  <si>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</si>
  <si>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</si>
  <si>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</si>
  <si>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</si>
  <si>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</si>
  <si>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</si>
  <si>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</si>
  <si>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</si>
  <si>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</si>
  <si>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</si>
  <si>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</si>
  <si>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</si>
  <si>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</si>
  <si>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</si>
  <si>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</si>
  <si>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</si>
  <si>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</si>
  <si>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</si>
  <si>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</si>
  <si>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</si>
  <si>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</si>
  <si>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</si>
  <si>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</si>
  <si>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</si>
  <si>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</si>
  <si>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</si>
  <si>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</si>
  <si>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</si>
  <si>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</si>
  <si>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</si>
  <si>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</si>
  <si>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</si>
  <si>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</si>
  <si>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</si>
  <si>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</si>
  <si>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</si>
  <si>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</si>
  <si>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</si>
  <si>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</si>
  <si>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</si>
  <si>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</si>
  <si>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</si>
  <si>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</si>
  <si>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</si>
  <si>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</si>
  <si>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</si>
  <si>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</si>
  <si>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</si>
  <si>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</si>
  <si>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</si>
  <si>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</si>
  <si>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</si>
  <si>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</si>
  <si>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</si>
  <si>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</si>
  <si>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</si>
  <si>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</si>
  <si>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</si>
  <si>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</si>
  <si>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</si>
  <si>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</si>
  <si>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</si>
  <si>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</si>
  <si>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</si>
  <si>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</si>
  <si>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</si>
  <si>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</si>
  <si>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</si>
  <si>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</si>
  <si>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</si>
  <si>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</si>
  <si>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</si>
  <si>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</si>
  <si>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</si>
  <si>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</si>
  <si>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</si>
  <si>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</si>
  <si>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</si>
  <si>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</si>
  <si>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</si>
  <si>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</si>
  <si>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</si>
  <si>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</si>
  <si>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</si>
  <si>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</si>
  <si>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</si>
  <si>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</si>
  <si>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</si>
  <si>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</si>
  <si>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</si>
  <si>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</si>
  <si>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</si>
  <si>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</si>
  <si>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</si>
  <si>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</si>
  <si>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</si>
  <si>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</si>
  <si>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</si>
  <si>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</si>
  <si>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</si>
  <si>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</si>
  <si>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</si>
  <si>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</si>
  <si>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</si>
  <si>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</si>
  <si>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</si>
  <si>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</si>
  <si>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</si>
  <si>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</si>
  <si>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</si>
  <si>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</si>
  <si>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</si>
  <si>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</si>
  <si>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</si>
  <si>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</si>
  <si>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</si>
  <si>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</si>
  <si>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</si>
  <si>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</si>
  <si>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</si>
  <si>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</si>
  <si>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</si>
  <si>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</si>
  <si>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</si>
  <si>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</si>
  <si>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</si>
  <si>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</si>
  <si>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</si>
  <si>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</si>
  <si>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</si>
  <si>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</si>
  <si>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</si>
  <si>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</si>
  <si>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</si>
  <si>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</si>
  <si>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</si>
  <si>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</si>
  <si>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</si>
  <si>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</si>
  <si>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</si>
  <si>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</si>
  <si>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</si>
  <si>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</si>
  <si>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Grays Harbor College Student Services and Instructional Building</t>
  </si>
  <si>
    <t>U88</t>
  </si>
  <si>
    <t>N265</t>
  </si>
  <si>
    <t>C00</t>
  </si>
  <si>
    <t>147 Local Funds</t>
  </si>
  <si>
    <t>Q583-COP</t>
  </si>
  <si>
    <t>OFM approved</t>
  </si>
  <si>
    <t>Campus PM</t>
  </si>
  <si>
    <t>The Student Services &amp; Instructional Building (SSIB) is a replacement for our current student services building. In addition to replacing obsolescent space, it will consolidate student service programs that are dispersed among other buildings on campus, and provide instructional space for a culinary arts/hospitality program.</t>
  </si>
  <si>
    <t>Floyd Plemmons</t>
  </si>
  <si>
    <t>floyd.plemmons@ghc.edu</t>
  </si>
  <si>
    <t>360-580-5173</t>
  </si>
  <si>
    <t>057  - State Bldg. Const Acct</t>
  </si>
  <si>
    <t>% of Bldg. Area that is being remodeled</t>
  </si>
  <si>
    <t>bldg. permit</t>
  </si>
  <si>
    <t>June 2025</t>
  </si>
  <si>
    <t>Demolish Building 100 (UFI A00146) 22,643 gsf and building 200 (UFI A00079) 12,437 gsf.
Wa Arts Commission: December 2024  artist selected (Lynn Basa). In fabrication phase.
Permit delay for NPDES stormwater has resulted in 3 disputed COPs that are currently scheduled for mediation in February 2025.
The SSIB is currently officially named tulalW Student Center by the Grays Harbor College Board of Trustees.
Wa Art was installed in May 2025. 
NPDES stormwater disputed COPs are now scheduled for arbitration in February 2026.</t>
  </si>
  <si>
    <t>Closeout procedures for the building, including punch list and administrative work are currently ongoing,  substantial completion was achieved 3/5/2024.  There are currently 3 outstanding COPs under dispute, which if paid as presented by the GC, may result in exceeding the project budget.
GHC is working with DES to resolve the outstanding disputes.  The  subcontractor responsible for all 3 of the COPs did not agree to a negotiated settlement. Mediation is scheduled for February 2025.
Delays and disputed COPs are both the result of a permit delay in March 2022.  
The subcontractor responsible for all 3 of the COP’s did not agree to a negotiated settlement during the mediation held in February of 2025. The dispute is now scheduled for Arbitration in February of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</si>
</sst>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 numFmtId="171" formatCode="#,##0.000000000"/>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5">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0" fillId="0" borderId="0" xfId="0" applyNumberFormat="1"/>
    <xf numFmtId="42" fontId="0" fillId="0" borderId="0" xfId="0" applyNumberFormat="1"/>
    <xf numFmtId="171" fontId="0" fillId="0" borderId="0" xfId="0" applyNumberFormat="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4">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jpeg"/><Relationship Id="rId18" Type="http://schemas.openxmlformats.org/officeDocument/2006/relationships/image" Target="../media/image32.jpeg"/><Relationship Id="rId3" Type="http://schemas.openxmlformats.org/officeDocument/2006/relationships/image" Target="../media/image17.jpeg"/><Relationship Id="rId7" Type="http://schemas.openxmlformats.org/officeDocument/2006/relationships/image" Target="../media/image21.jpg"/><Relationship Id="rId12" Type="http://schemas.openxmlformats.org/officeDocument/2006/relationships/image" Target="../media/image26.jpeg"/><Relationship Id="rId17" Type="http://schemas.openxmlformats.org/officeDocument/2006/relationships/image" Target="../media/image31.jpeg"/><Relationship Id="rId2" Type="http://schemas.openxmlformats.org/officeDocument/2006/relationships/image" Target="../media/image16.jpeg"/><Relationship Id="rId16" Type="http://schemas.openxmlformats.org/officeDocument/2006/relationships/image" Target="../media/image30.jpeg"/><Relationship Id="rId1" Type="http://schemas.openxmlformats.org/officeDocument/2006/relationships/image" Target="../media/image15.jpeg"/><Relationship Id="rId6" Type="http://schemas.openxmlformats.org/officeDocument/2006/relationships/image" Target="../media/image20.jpg"/><Relationship Id="rId11" Type="http://schemas.openxmlformats.org/officeDocument/2006/relationships/image" Target="../media/image25.jpeg"/><Relationship Id="rId5" Type="http://schemas.openxmlformats.org/officeDocument/2006/relationships/image" Target="../media/image19.jpeg"/><Relationship Id="rId15" Type="http://schemas.openxmlformats.org/officeDocument/2006/relationships/image" Target="../media/image29.jpeg"/><Relationship Id="rId10" Type="http://schemas.openxmlformats.org/officeDocument/2006/relationships/image" Target="../media/image24.jpeg"/><Relationship Id="rId19" Type="http://schemas.openxmlformats.org/officeDocument/2006/relationships/image" Target="../media/image33.jpeg"/><Relationship Id="rId4" Type="http://schemas.openxmlformats.org/officeDocument/2006/relationships/image" Target="../media/image18.jpeg"/><Relationship Id="rId9" Type="http://schemas.openxmlformats.org/officeDocument/2006/relationships/image" Target="../media/image23.jpeg"/><Relationship Id="rId14"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6</xdr:row>
      <xdr:rowOff>29175</xdr:rowOff>
    </xdr:from>
    <xdr:to>
      <xdr:col>7</xdr:col>
      <xdr:colOff>237259</xdr:colOff>
      <xdr:row>19</xdr:row>
      <xdr:rowOff>27973</xdr:rowOff>
    </xdr:to>
    <xdr:pic>
      <xdr:nvPicPr>
        <xdr:cNvPr id="2" name="Picture 1" descr="Steel  structure 12/2022&#10;">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1095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descr="Steel  structure 12/2022&#10;">
          <a:extLst>
            <a:ext uri="{FF2B5EF4-FFF2-40B4-BE49-F238E27FC236}">
              <a16:creationId xmlns:a16="http://schemas.microsoft.com/office/drawing/2014/main" id="{00000000-0008-0000-0300-000003000000}"/>
            </a:ext>
          </a:extLst>
        </xdr:cNvPr>
        <xdr:cNvSpPr txBox="1"/>
      </xdr:nvSpPr>
      <xdr:spPr>
        <a:xfrm>
          <a:off x="40005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structure</a:t>
          </a:r>
          <a:r>
            <a:rPr lang="en-US" sz="1100" b="1" baseline="0">
              <a:solidFill>
                <a:schemeClr val="bg1"/>
              </a:solidFill>
            </a:rPr>
            <a:t> 12/2022</a:t>
          </a:r>
        </a:p>
        <a:p>
          <a:pPr algn="ctr"/>
          <a:endParaRPr lang="en-US" sz="1100" b="1">
            <a:solidFill>
              <a:schemeClr val="bg1"/>
            </a:solidFill>
          </a:endParaRPr>
        </a:p>
      </xdr:txBody>
    </xdr:sp>
    <xdr:clientData fLocksWithSheet="0"/>
  </xdr:twoCellAnchor>
  <xdr:twoCellAnchor>
    <xdr:from>
      <xdr:col>9</xdr:col>
      <xdr:colOff>600075</xdr:colOff>
      <xdr:row>6</xdr:row>
      <xdr:rowOff>29175</xdr:rowOff>
    </xdr:from>
    <xdr:to>
      <xdr:col>16</xdr:col>
      <xdr:colOff>237259</xdr:colOff>
      <xdr:row>19</xdr:row>
      <xdr:rowOff>27973</xdr:rowOff>
    </xdr:to>
    <xdr:pic>
      <xdr:nvPicPr>
        <xdr:cNvPr id="4" name="Picture 3" descr="Overhead 12/22&#10;">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296025" y="1095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descr="Overhead 12/22&#10;">
          <a:extLst>
            <a:ext uri="{FF2B5EF4-FFF2-40B4-BE49-F238E27FC236}">
              <a16:creationId xmlns:a16="http://schemas.microsoft.com/office/drawing/2014/main" id="{00000000-0008-0000-0300-000005000000}"/>
            </a:ext>
          </a:extLst>
        </xdr:cNvPr>
        <xdr:cNvSpPr txBox="1"/>
      </xdr:nvSpPr>
      <xdr:spPr>
        <a:xfrm>
          <a:off x="609600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Overhead 12/22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27</xdr:row>
      <xdr:rowOff>29175</xdr:rowOff>
    </xdr:from>
    <xdr:to>
      <xdr:col>7</xdr:col>
      <xdr:colOff>237259</xdr:colOff>
      <xdr:row>40</xdr:row>
      <xdr:rowOff>27973</xdr:rowOff>
    </xdr:to>
    <xdr:pic>
      <xdr:nvPicPr>
        <xdr:cNvPr id="6" name="Picture 5" descr="HUB Demo 08/2022&#10;">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0075" y="50964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descr="HUB Demo 08/2022&#10;">
          <a:extLst>
            <a:ext uri="{FF2B5EF4-FFF2-40B4-BE49-F238E27FC236}">
              <a16:creationId xmlns:a16="http://schemas.microsoft.com/office/drawing/2014/main" id="{00000000-0008-0000-0300-000007000000}"/>
            </a:ext>
          </a:extLst>
        </xdr:cNvPr>
        <xdr:cNvSpPr txBox="1"/>
      </xdr:nvSpPr>
      <xdr:spPr>
        <a:xfrm>
          <a:off x="40005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endParaRPr lang="en-US" sz="1100" b="1">
            <a:solidFill>
              <a:schemeClr val="bg1"/>
            </a:solidFill>
          </a:endParaRPr>
        </a:p>
      </xdr:txBody>
    </xdr:sp>
    <xdr:clientData fLocksWithSheet="0"/>
  </xdr:twoCellAnchor>
  <xdr:twoCellAnchor>
    <xdr:from>
      <xdr:col>9</xdr:col>
      <xdr:colOff>600075</xdr:colOff>
      <xdr:row>27</xdr:row>
      <xdr:rowOff>29175</xdr:rowOff>
    </xdr:from>
    <xdr:to>
      <xdr:col>16</xdr:col>
      <xdr:colOff>237259</xdr:colOff>
      <xdr:row>40</xdr:row>
      <xdr:rowOff>27973</xdr:rowOff>
    </xdr:to>
    <xdr:pic>
      <xdr:nvPicPr>
        <xdr:cNvPr id="8" name="Picture 7" descr="HUB demo 08/2022&#10;">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296025" y="50964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descr="HUB demo 08/2022&#10;">
          <a:extLst>
            <a:ext uri="{FF2B5EF4-FFF2-40B4-BE49-F238E27FC236}">
              <a16:creationId xmlns:a16="http://schemas.microsoft.com/office/drawing/2014/main" id="{00000000-0008-0000-0300-000009000000}"/>
            </a:ext>
          </a:extLst>
        </xdr:cNvPr>
        <xdr:cNvSpPr txBox="1"/>
      </xdr:nvSpPr>
      <xdr:spPr>
        <a:xfrm>
          <a:off x="609600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p>
        <a:p>
          <a:pPr algn="ctr"/>
          <a:endParaRPr lang="en-US" sz="1100" b="1">
            <a:solidFill>
              <a:schemeClr val="bg1"/>
            </a:solidFill>
          </a:endParaRPr>
        </a:p>
      </xdr:txBody>
    </xdr:sp>
    <xdr:clientData fLocksWithSheet="0"/>
  </xdr:twoCellAnchor>
  <xdr:twoCellAnchor>
    <xdr:from>
      <xdr:col>0</xdr:col>
      <xdr:colOff>600075</xdr:colOff>
      <xdr:row>48</xdr:row>
      <xdr:rowOff>29175</xdr:rowOff>
    </xdr:from>
    <xdr:to>
      <xdr:col>7</xdr:col>
      <xdr:colOff>237259</xdr:colOff>
      <xdr:row>61</xdr:row>
      <xdr:rowOff>27973</xdr:rowOff>
    </xdr:to>
    <xdr:pic>
      <xdr:nvPicPr>
        <xdr:cNvPr id="10" name="Picture 9" descr="SIte 08/2022&#10;">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00075" y="9096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descr="SIte 08/2022&#10;">
          <a:extLst>
            <a:ext uri="{FF2B5EF4-FFF2-40B4-BE49-F238E27FC236}">
              <a16:creationId xmlns:a16="http://schemas.microsoft.com/office/drawing/2014/main" id="{00000000-0008-0000-0300-00000B000000}"/>
            </a:ext>
          </a:extLst>
        </xdr:cNvPr>
        <xdr:cNvSpPr txBox="1"/>
      </xdr:nvSpPr>
      <xdr:spPr>
        <a:xfrm>
          <a:off x="40005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SIte 08/2022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48</xdr:row>
      <xdr:rowOff>29175</xdr:rowOff>
    </xdr:from>
    <xdr:to>
      <xdr:col>16</xdr:col>
      <xdr:colOff>237259</xdr:colOff>
      <xdr:row>61</xdr:row>
      <xdr:rowOff>27973</xdr:rowOff>
    </xdr:to>
    <xdr:pic>
      <xdr:nvPicPr>
        <xdr:cNvPr id="12" name="Picture 11" descr="Auger cast piles, grade beams 08/23&#10;">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296025" y="9096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descr="Auger cast piles, grade beams 08/23&#10;">
          <a:extLst>
            <a:ext uri="{FF2B5EF4-FFF2-40B4-BE49-F238E27FC236}">
              <a16:creationId xmlns:a16="http://schemas.microsoft.com/office/drawing/2014/main" id="{00000000-0008-0000-0300-00000D000000}"/>
            </a:ext>
          </a:extLst>
        </xdr:cNvPr>
        <xdr:cNvSpPr txBox="1"/>
      </xdr:nvSpPr>
      <xdr:spPr>
        <a:xfrm>
          <a:off x="609600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00000000-0008-0000-0400-000003000000}"/>
            </a:ext>
          </a:extLst>
        </xdr:cNvPr>
        <xdr:cNvSpPr txBox="1"/>
      </xdr:nvSpPr>
      <xdr:spPr>
        <a:xfrm>
          <a:off x="400050" y="37020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Overhead</a:t>
          </a:r>
          <a:r>
            <a:rPr lang="en-US" sz="1100" b="1" baseline="0">
              <a:solidFill>
                <a:schemeClr val="bg1"/>
              </a:solidFill>
            </a:rPr>
            <a:t> 4/1/2024</a:t>
          </a:r>
        </a:p>
        <a:p>
          <a:pPr algn="ctr"/>
          <a:endParaRPr lang="en-US" sz="1100" b="1">
            <a:solidFill>
              <a:schemeClr val="bg1"/>
            </a:solidFill>
          </a:endParaRPr>
        </a:p>
      </xdr:txBody>
    </xdr:sp>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400-000005000000}"/>
            </a:ext>
          </a:extLst>
        </xdr:cNvPr>
        <xdr:cNvSpPr txBox="1"/>
      </xdr:nvSpPr>
      <xdr:spPr>
        <a:xfrm>
          <a:off x="6127750" y="37020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Front view 3/1/2024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00000000-0008-0000-0400-000007000000}"/>
            </a:ext>
          </a:extLst>
        </xdr:cNvPr>
        <xdr:cNvSpPr txBox="1"/>
      </xdr:nvSpPr>
      <xdr:spPr>
        <a:xfrm>
          <a:off x="400050" y="756920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endParaRPr lang="en-US" sz="1100" b="1">
            <a:solidFill>
              <a:schemeClr val="bg1"/>
            </a:solidFill>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00000000-0008-0000-0400-000009000000}"/>
            </a:ext>
          </a:extLst>
        </xdr:cNvPr>
        <xdr:cNvSpPr txBox="1"/>
      </xdr:nvSpPr>
      <xdr:spPr>
        <a:xfrm>
          <a:off x="6127750" y="756920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p>
        <a:p>
          <a:pPr algn="ctr"/>
          <a:endParaRPr lang="en-US" sz="1100" b="1">
            <a:solidFill>
              <a:schemeClr val="bg1"/>
            </a:solidFill>
          </a:endParaRPr>
        </a:p>
      </xdr:txBody>
    </xdr:sp>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00000000-0008-0000-0400-00000B000000}"/>
            </a:ext>
          </a:extLst>
        </xdr:cNvPr>
        <xdr:cNvSpPr txBox="1"/>
      </xdr:nvSpPr>
      <xdr:spPr>
        <a:xfrm>
          <a:off x="400050" y="114363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SIte 08/2022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00000000-0008-0000-0400-00000D000000}"/>
            </a:ext>
          </a:extLst>
        </xdr:cNvPr>
        <xdr:cNvSpPr txBox="1"/>
      </xdr:nvSpPr>
      <xdr:spPr>
        <a:xfrm>
          <a:off x="6127750" y="114363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editAs="oneCell">
    <xdr:from>
      <xdr:col>0</xdr:col>
      <xdr:colOff>355600</xdr:colOff>
      <xdr:row>1</xdr:row>
      <xdr:rowOff>152400</xdr:rowOff>
    </xdr:from>
    <xdr:to>
      <xdr:col>7</xdr:col>
      <xdr:colOff>558800</xdr:colOff>
      <xdr:row>19</xdr:row>
      <xdr:rowOff>25400</xdr:rowOff>
    </xdr:to>
    <xdr:pic>
      <xdr:nvPicPr>
        <xdr:cNvPr id="18" name="Picture 17" descr="Overhead 4/1/2024&#10;">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55600" y="342900"/>
          <a:ext cx="4692650"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393700</xdr:colOff>
      <xdr:row>2</xdr:row>
      <xdr:rowOff>31750</xdr:rowOff>
    </xdr:from>
    <xdr:to>
      <xdr:col>16</xdr:col>
      <xdr:colOff>482600</xdr:colOff>
      <xdr:row>19</xdr:row>
      <xdr:rowOff>88900</xdr:rowOff>
    </xdr:to>
    <xdr:pic>
      <xdr:nvPicPr>
        <xdr:cNvPr id="19" name="Picture 18" descr="Front view 3/1/2024&#10;">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5956300" y="412750"/>
          <a:ext cx="4578350" cy="311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406400</xdr:colOff>
      <xdr:row>41</xdr:row>
      <xdr:rowOff>47625</xdr:rowOff>
    </xdr:from>
    <xdr:to>
      <xdr:col>7</xdr:col>
      <xdr:colOff>501649</xdr:colOff>
      <xdr:row>42</xdr:row>
      <xdr:rowOff>95250</xdr:rowOff>
    </xdr:to>
    <xdr:sp macro="" textlink="" fLocksText="0">
      <xdr:nvSpPr>
        <xdr:cNvPr id="12" name="TextBox 11">
          <a:extLst>
            <a:ext uri="{FF2B5EF4-FFF2-40B4-BE49-F238E27FC236}">
              <a16:creationId xmlns:a16="http://schemas.microsoft.com/office/drawing/2014/main" id="{0C097E9A-8901-4075-943D-6E04CD85C925}"/>
            </a:ext>
          </a:extLst>
        </xdr:cNvPr>
        <xdr:cNvSpPr txBox="1"/>
      </xdr:nvSpPr>
      <xdr:spPr>
        <a:xfrm>
          <a:off x="406400" y="77819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Side view</a:t>
          </a:r>
          <a:r>
            <a:rPr lang="en-US" sz="1100" b="1" baseline="0">
              <a:solidFill>
                <a:schemeClr val="bg1"/>
              </a:solidFill>
            </a:rPr>
            <a:t> 3/18/2024</a:t>
          </a:r>
        </a:p>
        <a:p>
          <a:pPr algn="ctr"/>
          <a:endParaRPr lang="en-US" sz="1100" b="1">
            <a:solidFill>
              <a:schemeClr val="bg1"/>
            </a:solidFill>
          </a:endParaRPr>
        </a:p>
      </xdr:txBody>
    </xdr:sp>
    <xdr:clientData fLocksWithSheet="0"/>
  </xdr:twoCellAnchor>
  <xdr:twoCellAnchor>
    <xdr:from>
      <xdr:col>9</xdr:col>
      <xdr:colOff>406400</xdr:colOff>
      <xdr:row>41</xdr:row>
      <xdr:rowOff>47625</xdr:rowOff>
    </xdr:from>
    <xdr:to>
      <xdr:col>16</xdr:col>
      <xdr:colOff>501649</xdr:colOff>
      <xdr:row>42</xdr:row>
      <xdr:rowOff>95250</xdr:rowOff>
    </xdr:to>
    <xdr:sp macro="" textlink="" fLocksText="0">
      <xdr:nvSpPr>
        <xdr:cNvPr id="14" name="TextBox 13">
          <a:extLst>
            <a:ext uri="{FF2B5EF4-FFF2-40B4-BE49-F238E27FC236}">
              <a16:creationId xmlns:a16="http://schemas.microsoft.com/office/drawing/2014/main" id="{0CD09E2B-4730-483A-BD90-71CBEE46E3F3}"/>
            </a:ext>
          </a:extLst>
        </xdr:cNvPr>
        <xdr:cNvSpPr txBox="1"/>
      </xdr:nvSpPr>
      <xdr:spPr>
        <a:xfrm>
          <a:off x="5692775" y="77819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Side view 3/18/2024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446617</xdr:colOff>
      <xdr:row>23</xdr:row>
      <xdr:rowOff>9525</xdr:rowOff>
    </xdr:from>
    <xdr:to>
      <xdr:col>7</xdr:col>
      <xdr:colOff>480483</xdr:colOff>
      <xdr:row>39</xdr:row>
      <xdr:rowOff>180975</xdr:rowOff>
    </xdr:to>
    <xdr:pic>
      <xdr:nvPicPr>
        <xdr:cNvPr id="16" name="Picture 15" descr="Side view 3/18/2024&#10;">
          <a:extLst>
            <a:ext uri="{FF2B5EF4-FFF2-40B4-BE49-F238E27FC236}">
              <a16:creationId xmlns:a16="http://schemas.microsoft.com/office/drawing/2014/main" id="{5E2FEEE8-1935-4F23-A99E-32D19E8D6E26}"/>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bwMode="auto">
        <a:xfrm>
          <a:off x="446617" y="4314825"/>
          <a:ext cx="4301066" cy="322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431800</xdr:colOff>
      <xdr:row>23</xdr:row>
      <xdr:rowOff>79375</xdr:rowOff>
    </xdr:from>
    <xdr:to>
      <xdr:col>16</xdr:col>
      <xdr:colOff>457200</xdr:colOff>
      <xdr:row>40</xdr:row>
      <xdr:rowOff>60325</xdr:rowOff>
    </xdr:to>
    <xdr:pic>
      <xdr:nvPicPr>
        <xdr:cNvPr id="20" name="Picture 19" descr="Side view 3/18/2024&#10;">
          <a:extLst>
            <a:ext uri="{FF2B5EF4-FFF2-40B4-BE49-F238E27FC236}">
              <a16:creationId xmlns:a16="http://schemas.microsoft.com/office/drawing/2014/main" id="{6E2C7E1B-8AB2-4A1D-8A4D-0BC0C4E37683}"/>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bwMode="auto">
        <a:xfrm>
          <a:off x="5718175" y="4384675"/>
          <a:ext cx="4292600" cy="32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482600</xdr:colOff>
      <xdr:row>62</xdr:row>
      <xdr:rowOff>66675</xdr:rowOff>
    </xdr:from>
    <xdr:to>
      <xdr:col>7</xdr:col>
      <xdr:colOff>577849</xdr:colOff>
      <xdr:row>63</xdr:row>
      <xdr:rowOff>114300</xdr:rowOff>
    </xdr:to>
    <xdr:sp macro="" textlink="" fLocksText="0">
      <xdr:nvSpPr>
        <xdr:cNvPr id="21" name="TextBox 20">
          <a:extLst>
            <a:ext uri="{FF2B5EF4-FFF2-40B4-BE49-F238E27FC236}">
              <a16:creationId xmlns:a16="http://schemas.microsoft.com/office/drawing/2014/main" id="{6674304C-3BD0-4258-ADAA-9728F816F5A9}"/>
            </a:ext>
          </a:extLst>
        </xdr:cNvPr>
        <xdr:cNvSpPr txBox="1"/>
      </xdr:nvSpPr>
      <xdr:spPr>
        <a:xfrm>
          <a:off x="482600" y="1180147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Student Services Center</a:t>
          </a:r>
          <a:r>
            <a:rPr lang="en-US" sz="1100" b="1" baseline="0">
              <a:solidFill>
                <a:schemeClr val="bg1"/>
              </a:solidFill>
            </a:rPr>
            <a:t> 3/1/2024</a:t>
          </a:r>
        </a:p>
        <a:p>
          <a:pPr algn="ctr"/>
          <a:endParaRPr lang="en-US" sz="1100" b="1">
            <a:solidFill>
              <a:schemeClr val="bg1"/>
            </a:solidFill>
          </a:endParaRPr>
        </a:p>
      </xdr:txBody>
    </xdr:sp>
    <xdr:clientData fLocksWithSheet="0"/>
  </xdr:twoCellAnchor>
  <xdr:twoCellAnchor>
    <xdr:from>
      <xdr:col>9</xdr:col>
      <xdr:colOff>482600</xdr:colOff>
      <xdr:row>62</xdr:row>
      <xdr:rowOff>66675</xdr:rowOff>
    </xdr:from>
    <xdr:to>
      <xdr:col>16</xdr:col>
      <xdr:colOff>577849</xdr:colOff>
      <xdr:row>63</xdr:row>
      <xdr:rowOff>114300</xdr:rowOff>
    </xdr:to>
    <xdr:sp macro="" textlink="" fLocksText="0">
      <xdr:nvSpPr>
        <xdr:cNvPr id="22" name="TextBox 21">
          <a:extLst>
            <a:ext uri="{FF2B5EF4-FFF2-40B4-BE49-F238E27FC236}">
              <a16:creationId xmlns:a16="http://schemas.microsoft.com/office/drawing/2014/main" id="{4D816C7F-EB7E-43EB-B935-478716ED61C0}"/>
            </a:ext>
          </a:extLst>
        </xdr:cNvPr>
        <xdr:cNvSpPr txBox="1"/>
      </xdr:nvSpPr>
      <xdr:spPr>
        <a:xfrm>
          <a:off x="5768975" y="1180147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Student Services Center</a:t>
          </a:r>
          <a:r>
            <a:rPr lang="en-US" sz="1100" b="1" baseline="0">
              <a:solidFill>
                <a:schemeClr val="bg1"/>
              </a:solidFill>
            </a:rPr>
            <a:t> </a:t>
          </a:r>
          <a:r>
            <a:rPr lang="en-US" sz="1100" b="1">
              <a:solidFill>
                <a:schemeClr val="bg1"/>
              </a:solidFill>
            </a:rPr>
            <a:t>3/1/2024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522817</xdr:colOff>
      <xdr:row>44</xdr:row>
      <xdr:rowOff>28575</xdr:rowOff>
    </xdr:from>
    <xdr:to>
      <xdr:col>7</xdr:col>
      <xdr:colOff>556683</xdr:colOff>
      <xdr:row>61</xdr:row>
      <xdr:rowOff>15875</xdr:rowOff>
    </xdr:to>
    <xdr:pic>
      <xdr:nvPicPr>
        <xdr:cNvPr id="23" name="Picture 22" descr="Student Services Center 3/1/2024&#10;">
          <a:extLst>
            <a:ext uri="{FF2B5EF4-FFF2-40B4-BE49-F238E27FC236}">
              <a16:creationId xmlns:a16="http://schemas.microsoft.com/office/drawing/2014/main" id="{3E7C65B6-9DA6-4670-8183-87F37ED6F1A7}"/>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bwMode="auto">
        <a:xfrm>
          <a:off x="522817" y="8334375"/>
          <a:ext cx="4301066" cy="322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508000</xdr:colOff>
      <xdr:row>44</xdr:row>
      <xdr:rowOff>98425</xdr:rowOff>
    </xdr:from>
    <xdr:to>
      <xdr:col>16</xdr:col>
      <xdr:colOff>533400</xdr:colOff>
      <xdr:row>61</xdr:row>
      <xdr:rowOff>79375</xdr:rowOff>
    </xdr:to>
    <xdr:pic>
      <xdr:nvPicPr>
        <xdr:cNvPr id="24" name="Picture 23" descr="Student Services Center 3/1/2024&#10;">
          <a:extLst>
            <a:ext uri="{FF2B5EF4-FFF2-40B4-BE49-F238E27FC236}">
              <a16:creationId xmlns:a16="http://schemas.microsoft.com/office/drawing/2014/main" id="{56D418BF-7838-44F3-81A0-19CB871AADDE}"/>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bwMode="auto">
        <a:xfrm>
          <a:off x="5794375" y="8404225"/>
          <a:ext cx="4292600" cy="32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400050</xdr:colOff>
      <xdr:row>20</xdr:row>
      <xdr:rowOff>76200</xdr:rowOff>
    </xdr:from>
    <xdr:to>
      <xdr:col>7</xdr:col>
      <xdr:colOff>495299</xdr:colOff>
      <xdr:row>21</xdr:row>
      <xdr:rowOff>123825</xdr:rowOff>
    </xdr:to>
    <xdr:sp macro="" textlink="" fLocksText="0">
      <xdr:nvSpPr>
        <xdr:cNvPr id="2" name="TextBox 1">
          <a:extLst>
            <a:ext uri="{FF2B5EF4-FFF2-40B4-BE49-F238E27FC236}">
              <a16:creationId xmlns:a16="http://schemas.microsoft.com/office/drawing/2014/main" id="{8F5117EC-B14E-40E7-ADE8-FD469A53D5E0}"/>
            </a:ext>
          </a:extLst>
        </xdr:cNvPr>
        <xdr:cNvSpPr txBox="1"/>
      </xdr:nvSpPr>
      <xdr:spPr>
        <a:xfrm>
          <a:off x="400050" y="38544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Front View</a:t>
          </a:r>
          <a:r>
            <a:rPr lang="en-US" sz="1100" b="1" baseline="0">
              <a:solidFill>
                <a:schemeClr val="bg1"/>
              </a:solidFill>
            </a:rPr>
            <a:t>  9/19/2024</a:t>
          </a:r>
        </a:p>
        <a:p>
          <a:pPr algn="ctr"/>
          <a:endParaRPr lang="en-US" sz="1100" b="1">
            <a:solidFill>
              <a:schemeClr val="bg1"/>
            </a:solidFill>
          </a:endParaRPr>
        </a:p>
      </xdr:txBody>
    </xdr:sp>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3" name="TextBox 2">
          <a:extLst>
            <a:ext uri="{FF2B5EF4-FFF2-40B4-BE49-F238E27FC236}">
              <a16:creationId xmlns:a16="http://schemas.microsoft.com/office/drawing/2014/main" id="{883502EF-CECB-41E8-AF06-D984DAB4B837}"/>
            </a:ext>
          </a:extLst>
        </xdr:cNvPr>
        <xdr:cNvSpPr txBox="1"/>
      </xdr:nvSpPr>
      <xdr:spPr>
        <a:xfrm>
          <a:off x="5962650" y="38544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 Event Center 9/19/2024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4" name="TextBox 3">
          <a:extLst>
            <a:ext uri="{FF2B5EF4-FFF2-40B4-BE49-F238E27FC236}">
              <a16:creationId xmlns:a16="http://schemas.microsoft.com/office/drawing/2014/main" id="{392261A9-D819-49DE-99DC-5AD9DC6B13E4}"/>
            </a:ext>
          </a:extLst>
        </xdr:cNvPr>
        <xdr:cNvSpPr txBox="1"/>
      </xdr:nvSpPr>
      <xdr:spPr>
        <a:xfrm>
          <a:off x="400050" y="772160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endParaRPr lang="en-US" sz="1100" b="1">
            <a:solidFill>
              <a:schemeClr val="bg1"/>
            </a:solidFill>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5" name="TextBox 4">
          <a:extLst>
            <a:ext uri="{FF2B5EF4-FFF2-40B4-BE49-F238E27FC236}">
              <a16:creationId xmlns:a16="http://schemas.microsoft.com/office/drawing/2014/main" id="{0E5F37D2-EC6C-413E-A03F-C0D48409D008}"/>
            </a:ext>
          </a:extLst>
        </xdr:cNvPr>
        <xdr:cNvSpPr txBox="1"/>
      </xdr:nvSpPr>
      <xdr:spPr>
        <a:xfrm>
          <a:off x="5962650" y="772160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p>
        <a:p>
          <a:pPr algn="ctr"/>
          <a:endParaRPr lang="en-US" sz="1100" b="1">
            <a:solidFill>
              <a:schemeClr val="bg1"/>
            </a:solidFill>
          </a:endParaRPr>
        </a:p>
      </xdr:txBody>
    </xdr:sp>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6" name="TextBox 5">
          <a:extLst>
            <a:ext uri="{FF2B5EF4-FFF2-40B4-BE49-F238E27FC236}">
              <a16:creationId xmlns:a16="http://schemas.microsoft.com/office/drawing/2014/main" id="{AA219DAF-E946-4AF3-A596-F301856B3C6E}"/>
            </a:ext>
          </a:extLst>
        </xdr:cNvPr>
        <xdr:cNvSpPr txBox="1"/>
      </xdr:nvSpPr>
      <xdr:spPr>
        <a:xfrm>
          <a:off x="400050" y="115887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SIte 08/2022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7" name="TextBox 6">
          <a:extLst>
            <a:ext uri="{FF2B5EF4-FFF2-40B4-BE49-F238E27FC236}">
              <a16:creationId xmlns:a16="http://schemas.microsoft.com/office/drawing/2014/main" id="{552246ED-1AB3-4F97-BAC7-EF1DBB7FA278}"/>
            </a:ext>
          </a:extLst>
        </xdr:cNvPr>
        <xdr:cNvSpPr txBox="1"/>
      </xdr:nvSpPr>
      <xdr:spPr>
        <a:xfrm>
          <a:off x="5962650" y="115887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editAs="oneCell">
    <xdr:from>
      <xdr:col>0</xdr:col>
      <xdr:colOff>355600</xdr:colOff>
      <xdr:row>2</xdr:row>
      <xdr:rowOff>84781</xdr:rowOff>
    </xdr:from>
    <xdr:to>
      <xdr:col>7</xdr:col>
      <xdr:colOff>558800</xdr:colOff>
      <xdr:row>17</xdr:row>
      <xdr:rowOff>137469</xdr:rowOff>
    </xdr:to>
    <xdr:pic>
      <xdr:nvPicPr>
        <xdr:cNvPr id="8" name="Picture 7" descr="Front View  9/19/2024&#10;">
          <a:extLst>
            <a:ext uri="{FF2B5EF4-FFF2-40B4-BE49-F238E27FC236}">
              <a16:creationId xmlns:a16="http://schemas.microsoft.com/office/drawing/2014/main" id="{AE140896-76FE-4CFA-8C3B-5E4A00A193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55600" y="618181"/>
          <a:ext cx="4692650" cy="2814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393700</xdr:colOff>
      <xdr:row>3</xdr:row>
      <xdr:rowOff>75142</xdr:rowOff>
    </xdr:from>
    <xdr:to>
      <xdr:col>16</xdr:col>
      <xdr:colOff>482600</xdr:colOff>
      <xdr:row>18</xdr:row>
      <xdr:rowOff>121708</xdr:rowOff>
    </xdr:to>
    <xdr:pic>
      <xdr:nvPicPr>
        <xdr:cNvPr id="9" name="Picture 8" descr="Interior - Event Center 9/19/2024&#10;">
          <a:extLst>
            <a:ext uri="{FF2B5EF4-FFF2-40B4-BE49-F238E27FC236}">
              <a16:creationId xmlns:a16="http://schemas.microsoft.com/office/drawing/2014/main" id="{EF3C63CA-0892-4B8B-8A74-D02FDCE15B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956300" y="722842"/>
          <a:ext cx="4578350" cy="2808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406400</xdr:colOff>
      <xdr:row>41</xdr:row>
      <xdr:rowOff>47625</xdr:rowOff>
    </xdr:from>
    <xdr:to>
      <xdr:col>7</xdr:col>
      <xdr:colOff>501649</xdr:colOff>
      <xdr:row>42</xdr:row>
      <xdr:rowOff>95250</xdr:rowOff>
    </xdr:to>
    <xdr:sp macro="" textlink="" fLocksText="0">
      <xdr:nvSpPr>
        <xdr:cNvPr id="10" name="TextBox 9">
          <a:extLst>
            <a:ext uri="{FF2B5EF4-FFF2-40B4-BE49-F238E27FC236}">
              <a16:creationId xmlns:a16="http://schemas.microsoft.com/office/drawing/2014/main" id="{34596DAA-A238-41EA-8613-4B47E659043E}"/>
            </a:ext>
          </a:extLst>
        </xdr:cNvPr>
        <xdr:cNvSpPr txBox="1"/>
      </xdr:nvSpPr>
      <xdr:spPr>
        <a:xfrm>
          <a:off x="406400" y="76930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 Culinary Classroom 9/19/2024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406400</xdr:colOff>
      <xdr:row>41</xdr:row>
      <xdr:rowOff>47625</xdr:rowOff>
    </xdr:from>
    <xdr:to>
      <xdr:col>16</xdr:col>
      <xdr:colOff>501649</xdr:colOff>
      <xdr:row>42</xdr:row>
      <xdr:rowOff>95250</xdr:rowOff>
    </xdr:to>
    <xdr:sp macro="" textlink="" fLocksText="0">
      <xdr:nvSpPr>
        <xdr:cNvPr id="11" name="TextBox 10">
          <a:extLst>
            <a:ext uri="{FF2B5EF4-FFF2-40B4-BE49-F238E27FC236}">
              <a16:creationId xmlns:a16="http://schemas.microsoft.com/office/drawing/2014/main" id="{D1B8B0AD-0A90-4158-8EE8-6692F62F107B}"/>
            </a:ext>
          </a:extLst>
        </xdr:cNvPr>
        <xdr:cNvSpPr txBox="1"/>
      </xdr:nvSpPr>
      <xdr:spPr>
        <a:xfrm>
          <a:off x="5969000" y="76930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Side View 9/19/2024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446617</xdr:colOff>
      <xdr:row>23</xdr:row>
      <xdr:rowOff>185561</xdr:rowOff>
    </xdr:from>
    <xdr:to>
      <xdr:col>7</xdr:col>
      <xdr:colOff>480483</xdr:colOff>
      <xdr:row>39</xdr:row>
      <xdr:rowOff>4938</xdr:rowOff>
    </xdr:to>
    <xdr:pic>
      <xdr:nvPicPr>
        <xdr:cNvPr id="12" name="Picture 11" descr="Interior - Culinary Classroom 9/19/2024&#10;">
          <a:extLst>
            <a:ext uri="{FF2B5EF4-FFF2-40B4-BE49-F238E27FC236}">
              <a16:creationId xmlns:a16="http://schemas.microsoft.com/office/drawing/2014/main" id="{1259CFB2-DF4C-4F3D-A913-4C9499041B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46617" y="4516261"/>
          <a:ext cx="4523316" cy="2765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565944</xdr:colOff>
      <xdr:row>23</xdr:row>
      <xdr:rowOff>79375</xdr:rowOff>
    </xdr:from>
    <xdr:to>
      <xdr:col>16</xdr:col>
      <xdr:colOff>323056</xdr:colOff>
      <xdr:row>40</xdr:row>
      <xdr:rowOff>60325</xdr:rowOff>
    </xdr:to>
    <xdr:pic>
      <xdr:nvPicPr>
        <xdr:cNvPr id="13" name="Picture 12" descr="Side View 9/19/2024&#10;">
          <a:extLst>
            <a:ext uri="{FF2B5EF4-FFF2-40B4-BE49-F238E27FC236}">
              <a16:creationId xmlns:a16="http://schemas.microsoft.com/office/drawing/2014/main" id="{0F044416-AC0A-4D79-8BEB-B4EAB3D4D74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6128544" y="4410075"/>
          <a:ext cx="4246562" cy="311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482600</xdr:colOff>
      <xdr:row>62</xdr:row>
      <xdr:rowOff>66675</xdr:rowOff>
    </xdr:from>
    <xdr:to>
      <xdr:col>7</xdr:col>
      <xdr:colOff>577849</xdr:colOff>
      <xdr:row>63</xdr:row>
      <xdr:rowOff>114300</xdr:rowOff>
    </xdr:to>
    <xdr:sp macro="" textlink="" fLocksText="0">
      <xdr:nvSpPr>
        <xdr:cNvPr id="14" name="TextBox 13">
          <a:extLst>
            <a:ext uri="{FF2B5EF4-FFF2-40B4-BE49-F238E27FC236}">
              <a16:creationId xmlns:a16="http://schemas.microsoft.com/office/drawing/2014/main" id="{02E47B62-4FF7-4D83-BE00-16EA189989AA}"/>
            </a:ext>
          </a:extLst>
        </xdr:cNvPr>
        <xdr:cNvSpPr txBox="1"/>
      </xdr:nvSpPr>
      <xdr:spPr>
        <a:xfrm>
          <a:off x="482600" y="115792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 Student Life 9/19/2024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482600</xdr:colOff>
      <xdr:row>62</xdr:row>
      <xdr:rowOff>66675</xdr:rowOff>
    </xdr:from>
    <xdr:to>
      <xdr:col>16</xdr:col>
      <xdr:colOff>577849</xdr:colOff>
      <xdr:row>63</xdr:row>
      <xdr:rowOff>114300</xdr:rowOff>
    </xdr:to>
    <xdr:sp macro="" textlink="" fLocksText="0">
      <xdr:nvSpPr>
        <xdr:cNvPr id="15" name="TextBox 14">
          <a:extLst>
            <a:ext uri="{FF2B5EF4-FFF2-40B4-BE49-F238E27FC236}">
              <a16:creationId xmlns:a16="http://schemas.microsoft.com/office/drawing/2014/main" id="{1F9A9888-985B-4F38-83A2-0B7601A0C64E}"/>
            </a:ext>
          </a:extLst>
        </xdr:cNvPr>
        <xdr:cNvSpPr txBox="1"/>
      </xdr:nvSpPr>
      <xdr:spPr>
        <a:xfrm>
          <a:off x="6045200" y="115792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Side View 9/19/2024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522817</xdr:colOff>
      <xdr:row>45</xdr:row>
      <xdr:rowOff>17286</xdr:rowOff>
    </xdr:from>
    <xdr:to>
      <xdr:col>7</xdr:col>
      <xdr:colOff>556683</xdr:colOff>
      <xdr:row>60</xdr:row>
      <xdr:rowOff>27163</xdr:rowOff>
    </xdr:to>
    <xdr:pic>
      <xdr:nvPicPr>
        <xdr:cNvPr id="16" name="Picture 15" descr="Interior - Student Life 9/19/2024&#10;">
          <a:extLst>
            <a:ext uri="{FF2B5EF4-FFF2-40B4-BE49-F238E27FC236}">
              <a16:creationId xmlns:a16="http://schemas.microsoft.com/office/drawing/2014/main" id="{C187F21E-37E5-4D66-ABBA-BEF72FD0D55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522817" y="8399286"/>
          <a:ext cx="4523316" cy="2772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508000</xdr:colOff>
      <xdr:row>45</xdr:row>
      <xdr:rowOff>86085</xdr:rowOff>
    </xdr:from>
    <xdr:to>
      <xdr:col>16</xdr:col>
      <xdr:colOff>533400</xdr:colOff>
      <xdr:row>60</xdr:row>
      <xdr:rowOff>91715</xdr:rowOff>
    </xdr:to>
    <xdr:pic>
      <xdr:nvPicPr>
        <xdr:cNvPr id="17" name="Picture 16" descr="Side View 9/19/2024&#10;">
          <a:extLst>
            <a:ext uri="{FF2B5EF4-FFF2-40B4-BE49-F238E27FC236}">
              <a16:creationId xmlns:a16="http://schemas.microsoft.com/office/drawing/2014/main" id="{B5EC18C7-0B3E-40A9-BE7C-C51B6C955C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600" y="8468085"/>
          <a:ext cx="4514850" cy="2767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83</xdr:row>
      <xdr:rowOff>76200</xdr:rowOff>
    </xdr:from>
    <xdr:to>
      <xdr:col>7</xdr:col>
      <xdr:colOff>495299</xdr:colOff>
      <xdr:row>84</xdr:row>
      <xdr:rowOff>123825</xdr:rowOff>
    </xdr:to>
    <xdr:sp macro="" textlink="" fLocksText="0">
      <xdr:nvSpPr>
        <xdr:cNvPr id="18" name="TextBox 17">
          <a:extLst>
            <a:ext uri="{FF2B5EF4-FFF2-40B4-BE49-F238E27FC236}">
              <a16:creationId xmlns:a16="http://schemas.microsoft.com/office/drawing/2014/main" id="{A69EC749-F758-4152-A1EA-D2F0AFB711A6}"/>
            </a:ext>
          </a:extLst>
        </xdr:cNvPr>
        <xdr:cNvSpPr txBox="1"/>
      </xdr:nvSpPr>
      <xdr:spPr>
        <a:xfrm>
          <a:off x="400050" y="1545590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xdr:from>
      <xdr:col>0</xdr:col>
      <xdr:colOff>482600</xdr:colOff>
      <xdr:row>83</xdr:row>
      <xdr:rowOff>66675</xdr:rowOff>
    </xdr:from>
    <xdr:to>
      <xdr:col>7</xdr:col>
      <xdr:colOff>577849</xdr:colOff>
      <xdr:row>84</xdr:row>
      <xdr:rowOff>114300</xdr:rowOff>
    </xdr:to>
    <xdr:sp macro="" textlink="" fLocksText="0">
      <xdr:nvSpPr>
        <xdr:cNvPr id="19" name="TextBox 18">
          <a:extLst>
            <a:ext uri="{FF2B5EF4-FFF2-40B4-BE49-F238E27FC236}">
              <a16:creationId xmlns:a16="http://schemas.microsoft.com/office/drawing/2014/main" id="{632A7AA7-E831-4D59-87C4-BC4307E851AA}"/>
            </a:ext>
          </a:extLst>
        </xdr:cNvPr>
        <xdr:cNvSpPr txBox="1"/>
      </xdr:nvSpPr>
      <xdr:spPr>
        <a:xfrm>
          <a:off x="482600" y="1544637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Front View 9/19/2024</a:t>
          </a:r>
          <a:endParaRPr lang="en-US" sz="1100" b="1" baseline="0">
            <a:solidFill>
              <a:schemeClr val="bg1"/>
            </a:solidFill>
          </a:endParaRPr>
        </a:p>
        <a:p>
          <a:pPr algn="ctr"/>
          <a:endParaRPr lang="en-US" sz="1100" b="1">
            <a:solidFill>
              <a:schemeClr val="bg1"/>
            </a:solidFill>
          </a:endParaRPr>
        </a:p>
      </xdr:txBody>
    </xdr:sp>
    <xdr:clientData fLocksWithSheet="0"/>
  </xdr:twoCellAnchor>
  <xdr:oneCellAnchor>
    <xdr:from>
      <xdr:col>0</xdr:col>
      <xdr:colOff>508000</xdr:colOff>
      <xdr:row>66</xdr:row>
      <xdr:rowOff>86085</xdr:rowOff>
    </xdr:from>
    <xdr:ext cx="4292599" cy="2863130"/>
    <xdr:pic>
      <xdr:nvPicPr>
        <xdr:cNvPr id="20" name="Picture 19" descr="Front View 9/19/2024&#10;">
          <a:extLst>
            <a:ext uri="{FF2B5EF4-FFF2-40B4-BE49-F238E27FC236}">
              <a16:creationId xmlns:a16="http://schemas.microsoft.com/office/drawing/2014/main" id="{3576E655-D36B-40F2-A1DF-C757CCC274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508000" y="12335235"/>
          <a:ext cx="4292599" cy="28631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400050</xdr:colOff>
      <xdr:row>83</xdr:row>
      <xdr:rowOff>76200</xdr:rowOff>
    </xdr:from>
    <xdr:to>
      <xdr:col>16</xdr:col>
      <xdr:colOff>495299</xdr:colOff>
      <xdr:row>84</xdr:row>
      <xdr:rowOff>123825</xdr:rowOff>
    </xdr:to>
    <xdr:sp macro="" textlink="" fLocksText="0">
      <xdr:nvSpPr>
        <xdr:cNvPr id="21" name="TextBox 20">
          <a:extLst>
            <a:ext uri="{FF2B5EF4-FFF2-40B4-BE49-F238E27FC236}">
              <a16:creationId xmlns:a16="http://schemas.microsoft.com/office/drawing/2014/main" id="{B43CDD26-75FA-4752-8E07-0FB3BCD4A845}"/>
            </a:ext>
          </a:extLst>
        </xdr:cNvPr>
        <xdr:cNvSpPr txBox="1"/>
      </xdr:nvSpPr>
      <xdr:spPr>
        <a:xfrm>
          <a:off x="5962650" y="1545590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xdr:from>
      <xdr:col>9</xdr:col>
      <xdr:colOff>482600</xdr:colOff>
      <xdr:row>83</xdr:row>
      <xdr:rowOff>66675</xdr:rowOff>
    </xdr:from>
    <xdr:to>
      <xdr:col>16</xdr:col>
      <xdr:colOff>577849</xdr:colOff>
      <xdr:row>84</xdr:row>
      <xdr:rowOff>114300</xdr:rowOff>
    </xdr:to>
    <xdr:sp macro="" textlink="" fLocksText="0">
      <xdr:nvSpPr>
        <xdr:cNvPr id="22" name="TextBox 21">
          <a:extLst>
            <a:ext uri="{FF2B5EF4-FFF2-40B4-BE49-F238E27FC236}">
              <a16:creationId xmlns:a16="http://schemas.microsoft.com/office/drawing/2014/main" id="{98243CFF-984B-4795-B6E0-B90FC7DFA584}"/>
            </a:ext>
          </a:extLst>
        </xdr:cNvPr>
        <xdr:cNvSpPr txBox="1"/>
      </xdr:nvSpPr>
      <xdr:spPr>
        <a:xfrm>
          <a:off x="6045200" y="1544637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a:t>
          </a:r>
          <a:r>
            <a:rPr lang="en-US" sz="1100" b="1" baseline="0">
              <a:solidFill>
                <a:schemeClr val="bg1"/>
              </a:solidFill>
            </a:rPr>
            <a:t> Event Center Lobby </a:t>
          </a:r>
          <a:r>
            <a:rPr lang="en-US" sz="1100" b="1">
              <a:solidFill>
                <a:schemeClr val="bg1"/>
              </a:solidFill>
            </a:rPr>
            <a:t>9/19/2024</a:t>
          </a:r>
          <a:endParaRPr lang="en-US" sz="1100" b="1" baseline="0">
            <a:solidFill>
              <a:schemeClr val="bg1"/>
            </a:solidFill>
          </a:endParaRPr>
        </a:p>
        <a:p>
          <a:pPr algn="ctr"/>
          <a:endParaRPr lang="en-US" sz="1100" b="1">
            <a:solidFill>
              <a:schemeClr val="bg1"/>
            </a:solidFill>
          </a:endParaRPr>
        </a:p>
      </xdr:txBody>
    </xdr:sp>
    <xdr:clientData fLocksWithSheet="0"/>
  </xdr:twoCellAnchor>
  <xdr:oneCellAnchor>
    <xdr:from>
      <xdr:col>9</xdr:col>
      <xdr:colOff>508000</xdr:colOff>
      <xdr:row>66</xdr:row>
      <xdr:rowOff>86784</xdr:rowOff>
    </xdr:from>
    <xdr:ext cx="4292599" cy="2861732"/>
    <xdr:pic>
      <xdr:nvPicPr>
        <xdr:cNvPr id="23" name="Picture 22" descr="Interior - Event Center Lobby 9/19/2024&#10;">
          <a:extLst>
            <a:ext uri="{FF2B5EF4-FFF2-40B4-BE49-F238E27FC236}">
              <a16:creationId xmlns:a16="http://schemas.microsoft.com/office/drawing/2014/main" id="{948BB156-CF01-4883-9EDC-9CEB17E0663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6070600" y="12335934"/>
          <a:ext cx="4292599" cy="28617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400050</xdr:colOff>
      <xdr:row>104</xdr:row>
      <xdr:rowOff>76200</xdr:rowOff>
    </xdr:from>
    <xdr:to>
      <xdr:col>7</xdr:col>
      <xdr:colOff>495299</xdr:colOff>
      <xdr:row>105</xdr:row>
      <xdr:rowOff>123825</xdr:rowOff>
    </xdr:to>
    <xdr:sp macro="" textlink="" fLocksText="0">
      <xdr:nvSpPr>
        <xdr:cNvPr id="24" name="TextBox 23">
          <a:extLst>
            <a:ext uri="{FF2B5EF4-FFF2-40B4-BE49-F238E27FC236}">
              <a16:creationId xmlns:a16="http://schemas.microsoft.com/office/drawing/2014/main" id="{62240309-3F2F-43A4-AFD1-8F0FA7EB2D78}"/>
            </a:ext>
          </a:extLst>
        </xdr:cNvPr>
        <xdr:cNvSpPr txBox="1"/>
      </xdr:nvSpPr>
      <xdr:spPr>
        <a:xfrm>
          <a:off x="400050" y="193230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xdr:from>
      <xdr:col>0</xdr:col>
      <xdr:colOff>482600</xdr:colOff>
      <xdr:row>104</xdr:row>
      <xdr:rowOff>66675</xdr:rowOff>
    </xdr:from>
    <xdr:to>
      <xdr:col>7</xdr:col>
      <xdr:colOff>577849</xdr:colOff>
      <xdr:row>105</xdr:row>
      <xdr:rowOff>114300</xdr:rowOff>
    </xdr:to>
    <xdr:sp macro="" textlink="" fLocksText="0">
      <xdr:nvSpPr>
        <xdr:cNvPr id="25" name="TextBox 24">
          <a:extLst>
            <a:ext uri="{FF2B5EF4-FFF2-40B4-BE49-F238E27FC236}">
              <a16:creationId xmlns:a16="http://schemas.microsoft.com/office/drawing/2014/main" id="{EA9004DB-865A-4CCC-B44B-91D0111E59F5}"/>
            </a:ext>
          </a:extLst>
        </xdr:cNvPr>
        <xdr:cNvSpPr txBox="1"/>
      </xdr:nvSpPr>
      <xdr:spPr>
        <a:xfrm>
          <a:off x="482600" y="193135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a:t>
          </a:r>
          <a:r>
            <a:rPr lang="en-US" sz="1100" b="1" baseline="0">
              <a:solidFill>
                <a:schemeClr val="bg1"/>
              </a:solidFill>
            </a:rPr>
            <a:t> Board Room </a:t>
          </a:r>
          <a:r>
            <a:rPr lang="en-US" sz="1100" b="1">
              <a:solidFill>
                <a:schemeClr val="bg1"/>
              </a:solidFill>
            </a:rPr>
            <a:t>9/19/2024</a:t>
          </a:r>
          <a:endParaRPr lang="en-US" sz="1100" b="1" baseline="0">
            <a:solidFill>
              <a:schemeClr val="bg1"/>
            </a:solidFill>
          </a:endParaRPr>
        </a:p>
        <a:p>
          <a:pPr algn="ctr"/>
          <a:endParaRPr lang="en-US" sz="1100" b="1">
            <a:solidFill>
              <a:schemeClr val="bg1"/>
            </a:solidFill>
          </a:endParaRPr>
        </a:p>
      </xdr:txBody>
    </xdr:sp>
    <xdr:clientData fLocksWithSheet="0"/>
  </xdr:twoCellAnchor>
  <xdr:oneCellAnchor>
    <xdr:from>
      <xdr:col>0</xdr:col>
      <xdr:colOff>508000</xdr:colOff>
      <xdr:row>87</xdr:row>
      <xdr:rowOff>86784</xdr:rowOff>
    </xdr:from>
    <xdr:ext cx="4292598" cy="2861732"/>
    <xdr:pic>
      <xdr:nvPicPr>
        <xdr:cNvPr id="26" name="Picture 25" descr="Interior - Board Room 9/19/2024&#10;">
          <a:extLst>
            <a:ext uri="{FF2B5EF4-FFF2-40B4-BE49-F238E27FC236}">
              <a16:creationId xmlns:a16="http://schemas.microsoft.com/office/drawing/2014/main" id="{E1F98DC1-6442-42C6-9ACB-54EB572F96F6}"/>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bwMode="auto">
        <a:xfrm>
          <a:off x="508000" y="16203084"/>
          <a:ext cx="4292598" cy="28617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400050</xdr:colOff>
      <xdr:row>104</xdr:row>
      <xdr:rowOff>76200</xdr:rowOff>
    </xdr:from>
    <xdr:to>
      <xdr:col>16</xdr:col>
      <xdr:colOff>495299</xdr:colOff>
      <xdr:row>105</xdr:row>
      <xdr:rowOff>123825</xdr:rowOff>
    </xdr:to>
    <xdr:sp macro="" textlink="" fLocksText="0">
      <xdr:nvSpPr>
        <xdr:cNvPr id="27" name="TextBox 26">
          <a:extLst>
            <a:ext uri="{FF2B5EF4-FFF2-40B4-BE49-F238E27FC236}">
              <a16:creationId xmlns:a16="http://schemas.microsoft.com/office/drawing/2014/main" id="{5F37DA12-811C-45A2-9696-4142D0A7559E}"/>
            </a:ext>
          </a:extLst>
        </xdr:cNvPr>
        <xdr:cNvSpPr txBox="1"/>
      </xdr:nvSpPr>
      <xdr:spPr>
        <a:xfrm>
          <a:off x="5962650" y="19323050"/>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xdr:from>
      <xdr:col>9</xdr:col>
      <xdr:colOff>482600</xdr:colOff>
      <xdr:row>104</xdr:row>
      <xdr:rowOff>66675</xdr:rowOff>
    </xdr:from>
    <xdr:to>
      <xdr:col>16</xdr:col>
      <xdr:colOff>577849</xdr:colOff>
      <xdr:row>105</xdr:row>
      <xdr:rowOff>114300</xdr:rowOff>
    </xdr:to>
    <xdr:sp macro="" textlink="" fLocksText="0">
      <xdr:nvSpPr>
        <xdr:cNvPr id="28" name="TextBox 27">
          <a:extLst>
            <a:ext uri="{FF2B5EF4-FFF2-40B4-BE49-F238E27FC236}">
              <a16:creationId xmlns:a16="http://schemas.microsoft.com/office/drawing/2014/main" id="{E18EB928-8AC8-4041-A838-22FDAE1399A4}"/>
            </a:ext>
          </a:extLst>
        </xdr:cNvPr>
        <xdr:cNvSpPr txBox="1"/>
      </xdr:nvSpPr>
      <xdr:spPr>
        <a:xfrm>
          <a:off x="6045200" y="19313525"/>
          <a:ext cx="458469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a:t>
          </a:r>
          <a:r>
            <a:rPr lang="en-US" sz="1100" b="1" baseline="0">
              <a:solidFill>
                <a:schemeClr val="bg1"/>
              </a:solidFill>
            </a:rPr>
            <a:t> Bookstore </a:t>
          </a:r>
          <a:r>
            <a:rPr lang="en-US" sz="1100" b="1">
              <a:solidFill>
                <a:schemeClr val="bg1"/>
              </a:solidFill>
            </a:rPr>
            <a:t>9/19/2024</a:t>
          </a:r>
          <a:endParaRPr lang="en-US" sz="1100" b="1" baseline="0">
            <a:solidFill>
              <a:schemeClr val="bg1"/>
            </a:solidFill>
          </a:endParaRPr>
        </a:p>
        <a:p>
          <a:pPr algn="ctr"/>
          <a:endParaRPr lang="en-US" sz="1100" b="1">
            <a:solidFill>
              <a:schemeClr val="bg1"/>
            </a:solidFill>
          </a:endParaRPr>
        </a:p>
      </xdr:txBody>
    </xdr:sp>
    <xdr:clientData fLocksWithSheet="0"/>
  </xdr:twoCellAnchor>
  <xdr:oneCellAnchor>
    <xdr:from>
      <xdr:col>9</xdr:col>
      <xdr:colOff>508000</xdr:colOff>
      <xdr:row>87</xdr:row>
      <xdr:rowOff>86784</xdr:rowOff>
    </xdr:from>
    <xdr:ext cx="4292598" cy="2861732"/>
    <xdr:pic>
      <xdr:nvPicPr>
        <xdr:cNvPr id="29" name="Picture 28" descr="Interior - Bookstore 9/19/2024&#10;">
          <a:extLst>
            <a:ext uri="{FF2B5EF4-FFF2-40B4-BE49-F238E27FC236}">
              <a16:creationId xmlns:a16="http://schemas.microsoft.com/office/drawing/2014/main" id="{4B38C88A-67A2-4582-9987-419817B7941C}"/>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bwMode="auto">
        <a:xfrm>
          <a:off x="6070600" y="16203084"/>
          <a:ext cx="4292598" cy="28617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352425</xdr:colOff>
      <xdr:row>2</xdr:row>
      <xdr:rowOff>59381</xdr:rowOff>
    </xdr:from>
    <xdr:to>
      <xdr:col>7</xdr:col>
      <xdr:colOff>561975</xdr:colOff>
      <xdr:row>17</xdr:row>
      <xdr:rowOff>112069</xdr:rowOff>
    </xdr:to>
    <xdr:pic>
      <xdr:nvPicPr>
        <xdr:cNvPr id="30" name="Picture 29" descr="Front View  9/19/2024&#10;">
          <a:extLst>
            <a:ext uri="{FF2B5EF4-FFF2-40B4-BE49-F238E27FC236}">
              <a16:creationId xmlns:a16="http://schemas.microsoft.com/office/drawing/2014/main" id="{3994B4B5-EB31-600F-4B9A-779E1F78188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352425" y="592781"/>
          <a:ext cx="4676775" cy="2700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390525</xdr:colOff>
      <xdr:row>3</xdr:row>
      <xdr:rowOff>46567</xdr:rowOff>
    </xdr:from>
    <xdr:to>
      <xdr:col>16</xdr:col>
      <xdr:colOff>485775</xdr:colOff>
      <xdr:row>18</xdr:row>
      <xdr:rowOff>96308</xdr:rowOff>
    </xdr:to>
    <xdr:pic>
      <xdr:nvPicPr>
        <xdr:cNvPr id="31" name="Picture 30" descr="Interior - Event Center 9/19/2024&#10;">
          <a:extLst>
            <a:ext uri="{FF2B5EF4-FFF2-40B4-BE49-F238E27FC236}">
              <a16:creationId xmlns:a16="http://schemas.microsoft.com/office/drawing/2014/main" id="{D6B91575-7EA5-552C-661A-ECED3B1451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924550" y="694267"/>
          <a:ext cx="4562475" cy="2764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449792</xdr:colOff>
      <xdr:row>23</xdr:row>
      <xdr:rowOff>153811</xdr:rowOff>
    </xdr:from>
    <xdr:to>
      <xdr:col>7</xdr:col>
      <xdr:colOff>483658</xdr:colOff>
      <xdr:row>38</xdr:row>
      <xdr:rowOff>160513</xdr:rowOff>
    </xdr:to>
    <xdr:pic>
      <xdr:nvPicPr>
        <xdr:cNvPr id="32" name="Picture 31" descr="Interior - Culinary Classroom 9/19/2024&#10;">
          <a:extLst>
            <a:ext uri="{FF2B5EF4-FFF2-40B4-BE49-F238E27FC236}">
              <a16:creationId xmlns:a16="http://schemas.microsoft.com/office/drawing/2014/main" id="{935B206E-9A5D-D0E3-9736-CA6692D45FB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49792" y="4421011"/>
          <a:ext cx="4501091" cy="2721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534194</xdr:colOff>
      <xdr:row>23</xdr:row>
      <xdr:rowOff>82550</xdr:rowOff>
    </xdr:from>
    <xdr:to>
      <xdr:col>16</xdr:col>
      <xdr:colOff>294481</xdr:colOff>
      <xdr:row>40</xdr:row>
      <xdr:rowOff>63500</xdr:rowOff>
    </xdr:to>
    <xdr:pic>
      <xdr:nvPicPr>
        <xdr:cNvPr id="33" name="Picture 32" descr="Side View 9/19/2024&#10;">
          <a:extLst>
            <a:ext uri="{FF2B5EF4-FFF2-40B4-BE49-F238E27FC236}">
              <a16:creationId xmlns:a16="http://schemas.microsoft.com/office/drawing/2014/main" id="{5251F3A8-65DF-8B16-EB7F-F88946EA69DB}"/>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bwMode="auto">
        <a:xfrm>
          <a:off x="6068219" y="4349750"/>
          <a:ext cx="4227512"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497417</xdr:colOff>
      <xdr:row>45</xdr:row>
      <xdr:rowOff>17286</xdr:rowOff>
    </xdr:from>
    <xdr:to>
      <xdr:col>7</xdr:col>
      <xdr:colOff>531283</xdr:colOff>
      <xdr:row>60</xdr:row>
      <xdr:rowOff>30338</xdr:rowOff>
    </xdr:to>
    <xdr:pic>
      <xdr:nvPicPr>
        <xdr:cNvPr id="34" name="Picture 33" descr="Interior - Student Life 9/19/2024&#10;">
          <a:extLst>
            <a:ext uri="{FF2B5EF4-FFF2-40B4-BE49-F238E27FC236}">
              <a16:creationId xmlns:a16="http://schemas.microsoft.com/office/drawing/2014/main" id="{83AEC8B8-D04D-D044-3BC2-0AF62DF90727}"/>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bwMode="auto">
        <a:xfrm>
          <a:off x="497417" y="8265936"/>
          <a:ext cx="4501091" cy="2727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476250</xdr:colOff>
      <xdr:row>45</xdr:row>
      <xdr:rowOff>82910</xdr:rowOff>
    </xdr:from>
    <xdr:to>
      <xdr:col>16</xdr:col>
      <xdr:colOff>504825</xdr:colOff>
      <xdr:row>60</xdr:row>
      <xdr:rowOff>88540</xdr:rowOff>
    </xdr:to>
    <xdr:pic>
      <xdr:nvPicPr>
        <xdr:cNvPr id="35" name="Picture 34" descr="Side View 9/19/2024&#10;">
          <a:extLst>
            <a:ext uri="{FF2B5EF4-FFF2-40B4-BE49-F238E27FC236}">
              <a16:creationId xmlns:a16="http://schemas.microsoft.com/office/drawing/2014/main" id="{F4E104B3-7D98-D6E6-90BB-44BF2EFDDF0A}"/>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bwMode="auto">
        <a:xfrm>
          <a:off x="6010275" y="8331560"/>
          <a:ext cx="4495800" cy="2720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476250</xdr:colOff>
      <xdr:row>66</xdr:row>
      <xdr:rowOff>82910</xdr:rowOff>
    </xdr:from>
    <xdr:ext cx="4292599" cy="2863130"/>
    <xdr:pic>
      <xdr:nvPicPr>
        <xdr:cNvPr id="36" name="Picture 35" descr="Front View 9/19/2024&#10;">
          <a:extLst>
            <a:ext uri="{FF2B5EF4-FFF2-40B4-BE49-F238E27FC236}">
              <a16:creationId xmlns:a16="http://schemas.microsoft.com/office/drawing/2014/main" id="{C7C4DFF9-F1EA-69A6-1A9F-A86F18A728F7}"/>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bwMode="auto">
        <a:xfrm>
          <a:off x="476250" y="12132035"/>
          <a:ext cx="4292599" cy="28631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476250</xdr:colOff>
      <xdr:row>66</xdr:row>
      <xdr:rowOff>83609</xdr:rowOff>
    </xdr:from>
    <xdr:ext cx="4292599" cy="2861732"/>
    <xdr:pic>
      <xdr:nvPicPr>
        <xdr:cNvPr id="37" name="Picture 36" descr="Interior - Event Center Lobby 9/19/2024&#10;">
          <a:extLst>
            <a:ext uri="{FF2B5EF4-FFF2-40B4-BE49-F238E27FC236}">
              <a16:creationId xmlns:a16="http://schemas.microsoft.com/office/drawing/2014/main" id="{92EBDF71-9014-342D-7A0C-AB3F55B7314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bwMode="auto">
        <a:xfrm>
          <a:off x="6010275" y="12132734"/>
          <a:ext cx="4292599" cy="28617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320675</xdr:colOff>
      <xdr:row>2</xdr:row>
      <xdr:rowOff>59381</xdr:rowOff>
    </xdr:from>
    <xdr:to>
      <xdr:col>7</xdr:col>
      <xdr:colOff>530225</xdr:colOff>
      <xdr:row>17</xdr:row>
      <xdr:rowOff>112069</xdr:rowOff>
    </xdr:to>
    <xdr:pic>
      <xdr:nvPicPr>
        <xdr:cNvPr id="38" name="Picture 37" descr="Front View  9/19/2024&#10;">
          <a:extLst>
            <a:ext uri="{FF2B5EF4-FFF2-40B4-BE49-F238E27FC236}">
              <a16:creationId xmlns:a16="http://schemas.microsoft.com/office/drawing/2014/main" id="{51AC0C69-9B5F-755A-E216-E4DE791C9BAB}"/>
            </a:ext>
          </a:extLst>
        </xdr:cNvPr>
        <xdr:cNvPicPr>
          <a:picLocks noChangeAspect="1" noChangeArrowheads="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bwMode="auto">
        <a:xfrm>
          <a:off x="320675" y="592781"/>
          <a:ext cx="4676775" cy="2700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358775</xdr:colOff>
      <xdr:row>3</xdr:row>
      <xdr:rowOff>49742</xdr:rowOff>
    </xdr:from>
    <xdr:to>
      <xdr:col>16</xdr:col>
      <xdr:colOff>454025</xdr:colOff>
      <xdr:row>18</xdr:row>
      <xdr:rowOff>96308</xdr:rowOff>
    </xdr:to>
    <xdr:pic>
      <xdr:nvPicPr>
        <xdr:cNvPr id="39" name="Picture 38" descr="Interior - Event Center 9/19/2024&#10;">
          <a:extLst>
            <a:ext uri="{FF2B5EF4-FFF2-40B4-BE49-F238E27FC236}">
              <a16:creationId xmlns:a16="http://schemas.microsoft.com/office/drawing/2014/main" id="{D35B5318-5983-61FA-CA89-680B0B1FDF39}"/>
            </a:ext>
          </a:extLst>
        </xdr:cNvPr>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bwMode="auto">
        <a:xfrm>
          <a:off x="5892800" y="697442"/>
          <a:ext cx="4562475" cy="2761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418042</xdr:colOff>
      <xdr:row>23</xdr:row>
      <xdr:rowOff>153811</xdr:rowOff>
    </xdr:from>
    <xdr:to>
      <xdr:col>7</xdr:col>
      <xdr:colOff>458258</xdr:colOff>
      <xdr:row>38</xdr:row>
      <xdr:rowOff>163688</xdr:rowOff>
    </xdr:to>
    <xdr:pic>
      <xdr:nvPicPr>
        <xdr:cNvPr id="40" name="Picture 39" descr="Interior - Culinary Classroom 9/19/2024&#10;">
          <a:extLst>
            <a:ext uri="{FF2B5EF4-FFF2-40B4-BE49-F238E27FC236}">
              <a16:creationId xmlns:a16="http://schemas.microsoft.com/office/drawing/2014/main" id="{B94C400D-0CE6-059E-87FB-21CD1E4FC7CF}"/>
            </a:ext>
          </a:extLst>
        </xdr:cNvPr>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bwMode="auto">
        <a:xfrm>
          <a:off x="418042" y="4421011"/>
          <a:ext cx="4507441" cy="2724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30000127-ghc-stusvc-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floyd.plemmons@gh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topLeftCell="A16" zoomScale="150" zoomScaleNormal="15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5" t="s">
        <v>177</v>
      </c>
      <c r="C1" s="135"/>
      <c r="D1" s="135"/>
      <c r="E1" s="135"/>
      <c r="F1" s="135"/>
      <c r="G1" s="135"/>
      <c r="H1" s="135"/>
      <c r="I1" s="135"/>
      <c r="J1" s="135"/>
      <c r="K1" s="135"/>
      <c r="L1" s="55"/>
    </row>
    <row r="2" spans="1:12" ht="21.75" thickBot="1" x14ac:dyDescent="0.4">
      <c r="A2" s="91"/>
      <c r="B2" s="136" t="s">
        <v>178</v>
      </c>
      <c r="C2" s="136"/>
      <c r="D2" s="136"/>
      <c r="E2" s="136"/>
      <c r="F2" s="136"/>
      <c r="G2" s="136"/>
      <c r="H2" s="136"/>
      <c r="I2" s="136"/>
      <c r="J2" s="136"/>
      <c r="K2" s="136"/>
      <c r="L2" s="93"/>
    </row>
    <row r="3" spans="1:12" ht="15.75" thickTop="1" x14ac:dyDescent="0.25"/>
    <row r="4" spans="1:12" ht="15.75" x14ac:dyDescent="0.25">
      <c r="B4" s="123" t="s">
        <v>182</v>
      </c>
      <c r="C4" s="13"/>
      <c r="D4" s="13"/>
      <c r="E4" s="13"/>
      <c r="F4" s="13"/>
      <c r="G4" s="13"/>
      <c r="H4" s="13"/>
      <c r="I4" s="13"/>
      <c r="J4" s="13"/>
      <c r="K4" s="14"/>
    </row>
    <row r="5" spans="1:12" ht="15.75" customHeight="1" x14ac:dyDescent="0.25">
      <c r="B5" s="137" t="s">
        <v>181</v>
      </c>
      <c r="C5" s="133"/>
      <c r="D5" s="133"/>
      <c r="E5" s="133"/>
      <c r="F5" s="133"/>
      <c r="G5" s="133"/>
      <c r="H5" s="133"/>
      <c r="I5" s="133"/>
      <c r="J5" s="133"/>
      <c r="K5" s="134"/>
    </row>
    <row r="6" spans="1:12" x14ac:dyDescent="0.25">
      <c r="B6" s="137"/>
      <c r="C6" s="133"/>
      <c r="D6" s="133"/>
      <c r="E6" s="133"/>
      <c r="F6" s="133"/>
      <c r="G6" s="133"/>
      <c r="H6" s="133"/>
      <c r="I6" s="133"/>
      <c r="J6" s="133"/>
      <c r="K6" s="134"/>
    </row>
    <row r="7" spans="1:12" x14ac:dyDescent="0.25">
      <c r="B7" s="137"/>
      <c r="C7" s="133"/>
      <c r="D7" s="133"/>
      <c r="E7" s="133"/>
      <c r="F7" s="133"/>
      <c r="G7" s="133"/>
      <c r="H7" s="133"/>
      <c r="I7" s="133"/>
      <c r="J7" s="133"/>
      <c r="K7" s="134"/>
    </row>
    <row r="8" spans="1:12" x14ac:dyDescent="0.25">
      <c r="B8" s="137"/>
      <c r="C8" s="133"/>
      <c r="D8" s="133"/>
      <c r="E8" s="133"/>
      <c r="F8" s="133"/>
      <c r="G8" s="133"/>
      <c r="H8" s="133"/>
      <c r="I8" s="133"/>
      <c r="J8" s="133"/>
      <c r="K8" s="134"/>
    </row>
    <row r="9" spans="1:12" x14ac:dyDescent="0.25">
      <c r="B9" s="137"/>
      <c r="C9" s="133"/>
      <c r="D9" s="133"/>
      <c r="E9" s="133"/>
      <c r="F9" s="133"/>
      <c r="G9" s="133"/>
      <c r="H9" s="133"/>
      <c r="I9" s="133"/>
      <c r="J9" s="133"/>
      <c r="K9" s="134"/>
    </row>
    <row r="10" spans="1:12" ht="9" customHeight="1" x14ac:dyDescent="0.25">
      <c r="B10" s="137"/>
      <c r="C10" s="133"/>
      <c r="D10" s="133"/>
      <c r="E10" s="133"/>
      <c r="F10" s="133"/>
      <c r="G10" s="133"/>
      <c r="H10" s="133"/>
      <c r="I10" s="133"/>
      <c r="J10" s="133"/>
      <c r="K10" s="134"/>
    </row>
    <row r="11" spans="1:12" x14ac:dyDescent="0.25">
      <c r="B11" s="137" t="s">
        <v>180</v>
      </c>
      <c r="C11" s="133"/>
      <c r="D11" s="133"/>
      <c r="E11" s="133"/>
      <c r="F11" s="133"/>
      <c r="G11" s="133"/>
      <c r="H11" s="133"/>
      <c r="I11" s="133"/>
      <c r="J11" s="133"/>
      <c r="K11" s="134"/>
    </row>
    <row r="12" spans="1:12" x14ac:dyDescent="0.25">
      <c r="B12" s="137"/>
      <c r="C12" s="133"/>
      <c r="D12" s="133"/>
      <c r="E12" s="133"/>
      <c r="F12" s="133"/>
      <c r="G12" s="133"/>
      <c r="H12" s="133"/>
      <c r="I12" s="133"/>
      <c r="J12" s="133"/>
      <c r="K12" s="134"/>
    </row>
    <row r="13" spans="1:12" x14ac:dyDescent="0.25">
      <c r="B13" s="137"/>
      <c r="C13" s="133"/>
      <c r="D13" s="133"/>
      <c r="E13" s="133"/>
      <c r="F13" s="133"/>
      <c r="G13" s="133"/>
      <c r="H13" s="133"/>
      <c r="I13" s="133"/>
      <c r="J13" s="133"/>
      <c r="K13" s="134"/>
    </row>
    <row r="14" spans="1:12" x14ac:dyDescent="0.25">
      <c r="B14" s="137"/>
      <c r="C14" s="133"/>
      <c r="D14" s="133"/>
      <c r="E14" s="133"/>
      <c r="F14" s="133"/>
      <c r="G14" s="133"/>
      <c r="H14" s="133"/>
      <c r="I14" s="133"/>
      <c r="J14" s="133"/>
      <c r="K14" s="134"/>
    </row>
    <row r="15" spans="1:12" x14ac:dyDescent="0.25">
      <c r="B15" s="137"/>
      <c r="C15" s="133"/>
      <c r="D15" s="133"/>
      <c r="E15" s="133"/>
      <c r="F15" s="133"/>
      <c r="G15" s="133"/>
      <c r="H15" s="133"/>
      <c r="I15" s="133"/>
      <c r="J15" s="133"/>
      <c r="K15" s="134"/>
    </row>
    <row r="16" spans="1:12" x14ac:dyDescent="0.25">
      <c r="B16" s="137"/>
      <c r="C16" s="133"/>
      <c r="D16" s="133"/>
      <c r="E16" s="133"/>
      <c r="F16" s="133"/>
      <c r="G16" s="133"/>
      <c r="H16" s="133"/>
      <c r="I16" s="133"/>
      <c r="J16" s="133"/>
      <c r="K16" s="134"/>
    </row>
    <row r="17" spans="2:11" ht="9" customHeight="1" x14ac:dyDescent="0.25">
      <c r="B17" s="15"/>
      <c r="K17" s="16"/>
    </row>
    <row r="18" spans="2:11" ht="15" customHeight="1" x14ac:dyDescent="0.25">
      <c r="B18" s="137" t="s">
        <v>183</v>
      </c>
      <c r="C18" s="133"/>
      <c r="D18" s="133"/>
      <c r="E18" s="133"/>
      <c r="F18" s="133"/>
      <c r="G18" s="133"/>
      <c r="H18" s="133"/>
      <c r="I18" s="133"/>
      <c r="J18" s="133"/>
      <c r="K18" s="134"/>
    </row>
    <row r="19" spans="2:11" x14ac:dyDescent="0.25">
      <c r="B19" s="137"/>
      <c r="C19" s="133"/>
      <c r="D19" s="133"/>
      <c r="E19" s="133"/>
      <c r="F19" s="133"/>
      <c r="G19" s="133"/>
      <c r="H19" s="133"/>
      <c r="I19" s="133"/>
      <c r="J19" s="133"/>
      <c r="K19" s="134"/>
    </row>
    <row r="20" spans="2:11" x14ac:dyDescent="0.25">
      <c r="B20" s="137"/>
      <c r="C20" s="133"/>
      <c r="D20" s="133"/>
      <c r="E20" s="133"/>
      <c r="F20" s="133"/>
      <c r="G20" s="133"/>
      <c r="H20" s="133"/>
      <c r="I20" s="133"/>
      <c r="J20" s="133"/>
      <c r="K20" s="134"/>
    </row>
    <row r="21" spans="2:11" ht="9" customHeight="1" x14ac:dyDescent="0.25">
      <c r="B21" s="138"/>
      <c r="C21" s="139"/>
      <c r="D21" s="139"/>
      <c r="E21" s="139"/>
      <c r="F21" s="139"/>
      <c r="G21" s="139"/>
      <c r="H21" s="139"/>
      <c r="I21" s="139"/>
      <c r="J21" s="139"/>
      <c r="K21" s="140"/>
    </row>
    <row r="23" spans="2:11" ht="15.75" x14ac:dyDescent="0.25">
      <c r="B23" s="123" t="s">
        <v>179</v>
      </c>
      <c r="C23" s="13"/>
      <c r="D23" s="13"/>
      <c r="E23" s="13"/>
      <c r="F23" s="13"/>
      <c r="G23" s="13"/>
      <c r="H23" s="13"/>
      <c r="I23" s="13"/>
      <c r="J23" s="13"/>
      <c r="K23" s="14"/>
    </row>
    <row r="24" spans="2:11" x14ac:dyDescent="0.25">
      <c r="B24" s="137" t="s">
        <v>194</v>
      </c>
      <c r="C24" s="133"/>
      <c r="D24" s="133"/>
      <c r="E24" s="133"/>
      <c r="F24" s="133"/>
      <c r="G24" s="133"/>
      <c r="H24" s="133"/>
      <c r="I24" s="133"/>
      <c r="J24" s="133"/>
      <c r="K24" s="134"/>
    </row>
    <row r="25" spans="2:11" x14ac:dyDescent="0.25">
      <c r="B25" s="137"/>
      <c r="C25" s="133"/>
      <c r="D25" s="133"/>
      <c r="E25" s="133"/>
      <c r="F25" s="133"/>
      <c r="G25" s="133"/>
      <c r="H25" s="133"/>
      <c r="I25" s="133"/>
      <c r="J25" s="133"/>
      <c r="K25" s="134"/>
    </row>
    <row r="26" spans="2:11" x14ac:dyDescent="0.25">
      <c r="B26" s="137"/>
      <c r="C26" s="133"/>
      <c r="D26" s="133"/>
      <c r="E26" s="133"/>
      <c r="F26" s="133"/>
      <c r="G26" s="133"/>
      <c r="H26" s="133"/>
      <c r="I26" s="133"/>
      <c r="J26" s="133"/>
      <c r="K26" s="134"/>
    </row>
    <row r="27" spans="2:11" x14ac:dyDescent="0.25">
      <c r="B27" s="137"/>
      <c r="C27" s="133"/>
      <c r="D27" s="133"/>
      <c r="E27" s="133"/>
      <c r="F27" s="133"/>
      <c r="G27" s="133"/>
      <c r="H27" s="133"/>
      <c r="I27" s="133"/>
      <c r="J27" s="133"/>
      <c r="K27" s="134"/>
    </row>
    <row r="28" spans="2:11" ht="9" customHeight="1" x14ac:dyDescent="0.25">
      <c r="B28" s="15"/>
      <c r="K28" s="16"/>
    </row>
    <row r="29" spans="2:11" x14ac:dyDescent="0.25">
      <c r="B29" s="141" t="s">
        <v>184</v>
      </c>
      <c r="C29" s="142"/>
      <c r="D29" s="142"/>
      <c r="E29" s="142"/>
      <c r="F29" s="142"/>
      <c r="G29" s="142"/>
      <c r="H29" s="142"/>
      <c r="I29" s="142"/>
      <c r="J29" s="142"/>
      <c r="K29" s="143"/>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3" t="s">
        <v>187</v>
      </c>
      <c r="D34" s="133"/>
      <c r="E34" s="133"/>
      <c r="F34" s="133"/>
      <c r="G34" s="133"/>
      <c r="H34" s="133"/>
      <c r="I34" s="133"/>
      <c r="J34" s="133"/>
      <c r="K34" s="134"/>
    </row>
    <row r="35" spans="2:11" x14ac:dyDescent="0.25">
      <c r="B35" s="128"/>
      <c r="C35" s="133"/>
      <c r="D35" s="133"/>
      <c r="E35" s="133"/>
      <c r="F35" s="133"/>
      <c r="G35" s="133"/>
      <c r="H35" s="133"/>
      <c r="I35" s="133"/>
      <c r="J35" s="133"/>
      <c r="K35" s="134"/>
    </row>
    <row r="36" spans="2:11" x14ac:dyDescent="0.25">
      <c r="B36" s="128"/>
      <c r="C36" s="133"/>
      <c r="D36" s="133"/>
      <c r="E36" s="133"/>
      <c r="F36" s="133"/>
      <c r="G36" s="133"/>
      <c r="H36" s="133"/>
      <c r="I36" s="133"/>
      <c r="J36" s="133"/>
      <c r="K36" s="134"/>
    </row>
    <row r="37" spans="2:11" ht="15" customHeight="1" x14ac:dyDescent="0.25">
      <c r="B37" s="15" t="s">
        <v>190</v>
      </c>
      <c r="C37" s="133" t="s">
        <v>198</v>
      </c>
      <c r="D37" s="133"/>
      <c r="E37" s="133"/>
      <c r="F37" s="133"/>
      <c r="G37" s="133"/>
      <c r="H37" s="133"/>
      <c r="I37" s="133"/>
      <c r="J37" s="133"/>
      <c r="K37" s="134"/>
    </row>
    <row r="38" spans="2:11" x14ac:dyDescent="0.25">
      <c r="B38" s="15"/>
      <c r="C38" s="133"/>
      <c r="D38" s="133"/>
      <c r="E38" s="133"/>
      <c r="F38" s="133"/>
      <c r="G38" s="133"/>
      <c r="H38" s="133"/>
      <c r="I38" s="133"/>
      <c r="J38" s="133"/>
      <c r="K38" s="134"/>
    </row>
    <row r="39" spans="2:11" x14ac:dyDescent="0.25">
      <c r="B39" s="15"/>
      <c r="C39" s="133"/>
      <c r="D39" s="133"/>
      <c r="E39" s="133"/>
      <c r="F39" s="133"/>
      <c r="G39" s="133"/>
      <c r="H39" s="133"/>
      <c r="I39" s="133"/>
      <c r="J39" s="133"/>
      <c r="K39" s="134"/>
    </row>
    <row r="40" spans="2:11" ht="15" customHeight="1" x14ac:dyDescent="0.25">
      <c r="B40" s="15" t="s">
        <v>199</v>
      </c>
      <c r="C40" s="133" t="s">
        <v>200</v>
      </c>
      <c r="D40" s="133"/>
      <c r="E40" s="133"/>
      <c r="F40" s="133"/>
      <c r="G40" s="133"/>
      <c r="H40" s="133"/>
      <c r="I40" s="133"/>
      <c r="J40" s="133"/>
      <c r="K40" s="134"/>
    </row>
    <row r="41" spans="2:11" x14ac:dyDescent="0.25">
      <c r="B41" s="15"/>
      <c r="C41" s="133"/>
      <c r="D41" s="133"/>
      <c r="E41" s="133"/>
      <c r="F41" s="133"/>
      <c r="G41" s="133"/>
      <c r="H41" s="133"/>
      <c r="I41" s="133"/>
      <c r="J41" s="133"/>
      <c r="K41" s="134"/>
    </row>
    <row r="42" spans="2:11" x14ac:dyDescent="0.25">
      <c r="B42" s="15"/>
      <c r="C42" s="133"/>
      <c r="D42" s="133"/>
      <c r="E42" s="133"/>
      <c r="F42" s="133"/>
      <c r="G42" s="133"/>
      <c r="H42" s="133"/>
      <c r="I42" s="133"/>
      <c r="J42" s="133"/>
      <c r="K42" s="134"/>
    </row>
    <row r="43" spans="2:11" ht="15" customHeight="1" x14ac:dyDescent="0.25">
      <c r="B43" s="15" t="s">
        <v>201</v>
      </c>
      <c r="C43" s="133" t="s">
        <v>202</v>
      </c>
      <c r="D43" s="133"/>
      <c r="E43" s="133"/>
      <c r="F43" s="133"/>
      <c r="G43" s="133"/>
      <c r="H43" s="133"/>
      <c r="I43" s="133"/>
      <c r="J43" s="133"/>
      <c r="K43" s="134"/>
    </row>
    <row r="44" spans="2:11" x14ac:dyDescent="0.25">
      <c r="B44" s="15"/>
      <c r="C44" s="133"/>
      <c r="D44" s="133"/>
      <c r="E44" s="133"/>
      <c r="F44" s="133"/>
      <c r="G44" s="133"/>
      <c r="H44" s="133"/>
      <c r="I44" s="133"/>
      <c r="J44" s="133"/>
      <c r="K44" s="134"/>
    </row>
    <row r="45" spans="2:11" ht="15" customHeight="1" x14ac:dyDescent="0.25">
      <c r="B45" s="15" t="s">
        <v>203</v>
      </c>
      <c r="C45" s="133" t="s">
        <v>205</v>
      </c>
      <c r="D45" s="133"/>
      <c r="E45" s="133"/>
      <c r="F45" s="133"/>
      <c r="G45" s="133"/>
      <c r="H45" s="133"/>
      <c r="I45" s="133"/>
      <c r="J45" s="133"/>
      <c r="K45" s="134"/>
    </row>
    <row r="46" spans="2:11" x14ac:dyDescent="0.25">
      <c r="B46" s="15"/>
      <c r="C46" s="133"/>
      <c r="D46" s="133"/>
      <c r="E46" s="133"/>
      <c r="F46" s="133"/>
      <c r="G46" s="133"/>
      <c r="H46" s="133"/>
      <c r="I46" s="133"/>
      <c r="J46" s="133"/>
      <c r="K46" s="134"/>
    </row>
    <row r="47" spans="2:11" x14ac:dyDescent="0.25">
      <c r="B47" s="15"/>
      <c r="C47" s="133"/>
      <c r="D47" s="133"/>
      <c r="E47" s="133"/>
      <c r="F47" s="133"/>
      <c r="G47" s="133"/>
      <c r="H47" s="133"/>
      <c r="I47" s="133"/>
      <c r="J47" s="133"/>
      <c r="K47" s="134"/>
    </row>
    <row r="48" spans="2:11" x14ac:dyDescent="0.25">
      <c r="B48" s="15"/>
      <c r="C48" s="133"/>
      <c r="D48" s="133"/>
      <c r="E48" s="133"/>
      <c r="F48" s="133"/>
      <c r="G48" s="133"/>
      <c r="H48" s="133"/>
      <c r="I48" s="133"/>
      <c r="J48" s="133"/>
      <c r="K48" s="134"/>
    </row>
    <row r="49" spans="2:11" x14ac:dyDescent="0.25">
      <c r="B49" s="15"/>
      <c r="C49" s="133"/>
      <c r="D49" s="133"/>
      <c r="E49" s="133"/>
      <c r="F49" s="133"/>
      <c r="G49" s="133"/>
      <c r="H49" s="133"/>
      <c r="I49" s="133"/>
      <c r="J49" s="133"/>
      <c r="K49" s="134"/>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election activeCell="C21" sqref="C21:I27"/>
    </sheetView>
  </sheetViews>
  <sheetFormatPr defaultColWidth="9.140625" defaultRowHeight="15" x14ac:dyDescent="0.25"/>
  <cols>
    <col min="1" max="1" width="1.5703125" customWidth="1"/>
    <col min="2" max="2" width="35.42578125" customWidth="1"/>
    <col min="3" max="7" width="14.5703125" customWidth="1"/>
    <col min="8" max="8" width="16" bestFit="1" customWidth="1"/>
    <col min="9" max="9" width="14.5703125" customWidth="1"/>
    <col min="10" max="10" width="1.5703125" customWidth="1"/>
    <col min="11" max="11" width="12.28515625" bestFit="1" customWidth="1"/>
    <col min="12" max="12" width="17.85546875" bestFit="1" customWidth="1"/>
  </cols>
  <sheetData>
    <row r="1" spans="1:13" ht="21.75" thickTop="1" x14ac:dyDescent="0.35">
      <c r="A1" s="54"/>
      <c r="B1" s="179" t="s">
        <v>57</v>
      </c>
      <c r="C1" s="179"/>
      <c r="D1" s="179"/>
      <c r="E1" s="179"/>
      <c r="F1" s="179"/>
      <c r="G1" s="179"/>
      <c r="H1" s="179"/>
      <c r="I1" s="179"/>
      <c r="J1" s="55"/>
    </row>
    <row r="2" spans="1:13" x14ac:dyDescent="0.25">
      <c r="A2" s="56"/>
      <c r="B2" s="129"/>
      <c r="C2" s="129"/>
      <c r="D2" s="129"/>
      <c r="E2" s="129" t="s">
        <v>207</v>
      </c>
      <c r="F2" s="129"/>
      <c r="G2" s="129"/>
      <c r="H2" s="129"/>
      <c r="I2" s="129"/>
      <c r="J2" s="57"/>
    </row>
    <row r="3" spans="1:13" ht="21" x14ac:dyDescent="0.35">
      <c r="A3" s="56"/>
      <c r="B3" s="180" t="s">
        <v>170</v>
      </c>
      <c r="C3" s="180"/>
      <c r="D3" s="180"/>
      <c r="E3" s="180"/>
      <c r="F3" s="180"/>
      <c r="G3" s="180"/>
      <c r="H3" s="180"/>
      <c r="I3" s="180"/>
      <c r="J3" s="57"/>
    </row>
    <row r="4" spans="1:13" ht="21" customHeight="1" x14ac:dyDescent="0.35">
      <c r="A4" s="58"/>
      <c r="B4" s="186" t="s">
        <v>226</v>
      </c>
      <c r="C4" s="186"/>
      <c r="D4" s="186"/>
      <c r="E4" s="186"/>
      <c r="F4" s="186"/>
      <c r="G4" s="186"/>
      <c r="H4" s="186"/>
      <c r="I4" s="186"/>
      <c r="J4" s="59"/>
    </row>
    <row r="5" spans="1:13" s="1" customFormat="1" x14ac:dyDescent="0.25">
      <c r="A5" s="60"/>
      <c r="B5" t="s">
        <v>59</v>
      </c>
      <c r="C5" s="181">
        <v>699</v>
      </c>
      <c r="D5" s="181"/>
      <c r="E5" s="181"/>
      <c r="F5" s="181"/>
      <c r="G5" s="181"/>
      <c r="H5" s="181"/>
      <c r="J5" s="61"/>
    </row>
    <row r="6" spans="1:13" s="1" customFormat="1" x14ac:dyDescent="0.25">
      <c r="A6" s="60"/>
      <c r="B6" t="s">
        <v>60</v>
      </c>
      <c r="C6" s="183" t="s">
        <v>211</v>
      </c>
      <c r="D6" s="184"/>
      <c r="E6" s="184"/>
      <c r="F6" s="184"/>
      <c r="G6" s="184"/>
      <c r="H6" s="185"/>
      <c r="J6" s="61"/>
    </row>
    <row r="7" spans="1:13" s="1" customFormat="1" ht="15.75" thickBot="1" x14ac:dyDescent="0.3">
      <c r="A7" s="62"/>
      <c r="B7" s="63" t="s">
        <v>143</v>
      </c>
      <c r="C7" s="182">
        <v>30000127</v>
      </c>
      <c r="D7" s="182"/>
      <c r="E7" s="182"/>
      <c r="F7" s="182"/>
      <c r="G7" s="182"/>
      <c r="H7" s="182"/>
      <c r="I7" s="64"/>
      <c r="J7" s="65"/>
    </row>
    <row r="8" spans="1:13" s="1" customFormat="1" ht="9.9499999999999993" customHeight="1" thickTop="1" x14ac:dyDescent="0.25">
      <c r="A8" s="60"/>
      <c r="B8"/>
      <c r="C8"/>
      <c r="D8" s="45"/>
      <c r="J8" s="61"/>
    </row>
    <row r="9" spans="1:13" s="1" customFormat="1" x14ac:dyDescent="0.25">
      <c r="A9" s="60"/>
      <c r="B9" s="162" t="s">
        <v>61</v>
      </c>
      <c r="C9" s="163"/>
      <c r="D9" s="163"/>
      <c r="E9" s="163"/>
      <c r="F9" s="163"/>
      <c r="G9" s="163"/>
      <c r="H9" s="163"/>
      <c r="I9" s="164"/>
      <c r="J9" s="61"/>
    </row>
    <row r="10" spans="1:13" s="1" customFormat="1" x14ac:dyDescent="0.25">
      <c r="A10" s="60"/>
      <c r="B10" s="15" t="s">
        <v>62</v>
      </c>
      <c r="C10" s="181" t="s">
        <v>220</v>
      </c>
      <c r="D10" s="181"/>
      <c r="E10" s="181"/>
      <c r="F10" s="181"/>
      <c r="G10" s="181"/>
      <c r="H10" s="181"/>
      <c r="I10" s="66"/>
      <c r="J10" s="61"/>
    </row>
    <row r="11" spans="1:13" s="1" customFormat="1" x14ac:dyDescent="0.25">
      <c r="A11" s="60"/>
      <c r="B11" s="15" t="s">
        <v>63</v>
      </c>
      <c r="C11" s="187" t="s">
        <v>222</v>
      </c>
      <c r="D11" s="187"/>
      <c r="E11" s="187"/>
      <c r="F11" s="187"/>
      <c r="G11" s="187"/>
      <c r="H11" s="187"/>
      <c r="I11" s="66"/>
      <c r="J11" s="61"/>
    </row>
    <row r="12" spans="1:13" s="1" customFormat="1" x14ac:dyDescent="0.25">
      <c r="A12" s="60"/>
      <c r="B12" s="18" t="s">
        <v>64</v>
      </c>
      <c r="C12" s="188" t="s">
        <v>221</v>
      </c>
      <c r="D12" s="188"/>
      <c r="E12" s="188"/>
      <c r="F12" s="188"/>
      <c r="G12" s="188"/>
      <c r="H12" s="188"/>
      <c r="I12" s="67"/>
      <c r="J12" s="61"/>
    </row>
    <row r="13" spans="1:13" ht="9.9499999999999993" customHeight="1" thickBot="1" x14ac:dyDescent="0.3">
      <c r="A13" s="56"/>
      <c r="D13" s="68"/>
      <c r="J13" s="57"/>
      <c r="M13" s="1"/>
    </row>
    <row r="14" spans="1:13" s="69" customFormat="1" ht="27" customHeight="1" thickTop="1" thickBot="1" x14ac:dyDescent="0.3">
      <c r="A14" s="200" t="s">
        <v>153</v>
      </c>
      <c r="B14" s="201"/>
      <c r="C14" s="201"/>
      <c r="D14" s="201"/>
      <c r="E14" s="201"/>
      <c r="F14" s="201"/>
      <c r="G14" s="201"/>
      <c r="H14" s="201"/>
      <c r="I14" s="201"/>
      <c r="J14" s="202"/>
      <c r="M14" s="1"/>
    </row>
    <row r="15" spans="1:13" ht="9.9499999999999993" customHeight="1" thickTop="1" x14ac:dyDescent="0.25">
      <c r="A15" s="56"/>
      <c r="D15" s="68"/>
      <c r="J15" s="57"/>
      <c r="M15" s="1"/>
    </row>
    <row r="16" spans="1:13" ht="15" customHeight="1" x14ac:dyDescent="0.25">
      <c r="A16" s="56"/>
      <c r="B16" s="70" t="s">
        <v>0</v>
      </c>
      <c r="C16" s="191" t="s">
        <v>219</v>
      </c>
      <c r="D16" s="192"/>
      <c r="E16" s="192"/>
      <c r="F16" s="192"/>
      <c r="G16" s="192"/>
      <c r="H16" s="192"/>
      <c r="I16" s="193"/>
      <c r="J16" s="57"/>
      <c r="M16" s="1"/>
    </row>
    <row r="17" spans="1:13" ht="15" customHeight="1" x14ac:dyDescent="0.25">
      <c r="A17" s="56"/>
      <c r="B17" s="203" t="s">
        <v>73</v>
      </c>
      <c r="C17" s="194"/>
      <c r="D17" s="195"/>
      <c r="E17" s="195"/>
      <c r="F17" s="195"/>
      <c r="G17" s="195"/>
      <c r="H17" s="195"/>
      <c r="I17" s="196"/>
      <c r="J17" s="57"/>
      <c r="M17" s="1"/>
    </row>
    <row r="18" spans="1:13" x14ac:dyDescent="0.25">
      <c r="A18" s="56"/>
      <c r="B18" s="203"/>
      <c r="C18" s="194"/>
      <c r="D18" s="195"/>
      <c r="E18" s="195"/>
      <c r="F18" s="195"/>
      <c r="G18" s="195"/>
      <c r="H18" s="195"/>
      <c r="I18" s="196"/>
      <c r="J18" s="57"/>
      <c r="M18" s="1"/>
    </row>
    <row r="19" spans="1:13" x14ac:dyDescent="0.25">
      <c r="A19" s="56"/>
      <c r="B19" s="203"/>
      <c r="C19" s="197"/>
      <c r="D19" s="198"/>
      <c r="E19" s="198"/>
      <c r="F19" s="198"/>
      <c r="G19" s="198"/>
      <c r="H19" s="198"/>
      <c r="I19" s="199"/>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91" t="s">
        <v>228</v>
      </c>
      <c r="D21" s="192"/>
      <c r="E21" s="192"/>
      <c r="F21" s="192"/>
      <c r="G21" s="192"/>
      <c r="H21" s="192"/>
      <c r="I21" s="193"/>
      <c r="J21" s="57"/>
      <c r="M21" s="1"/>
    </row>
    <row r="22" spans="1:13" ht="15" customHeight="1" x14ac:dyDescent="0.25">
      <c r="A22" s="56"/>
      <c r="B22" s="189" t="s">
        <v>144</v>
      </c>
      <c r="C22" s="194"/>
      <c r="D22" s="195"/>
      <c r="E22" s="195"/>
      <c r="F22" s="195"/>
      <c r="G22" s="195"/>
      <c r="H22" s="195"/>
      <c r="I22" s="196"/>
      <c r="J22" s="57"/>
      <c r="M22" s="1"/>
    </row>
    <row r="23" spans="1:13" x14ac:dyDescent="0.25">
      <c r="A23" s="56"/>
      <c r="B23" s="189"/>
      <c r="C23" s="194"/>
      <c r="D23" s="195"/>
      <c r="E23" s="195"/>
      <c r="F23" s="195"/>
      <c r="G23" s="195"/>
      <c r="H23" s="195"/>
      <c r="I23" s="196"/>
      <c r="J23" s="57"/>
      <c r="M23" s="1"/>
    </row>
    <row r="24" spans="1:13" x14ac:dyDescent="0.25">
      <c r="A24" s="56"/>
      <c r="B24" s="189"/>
      <c r="C24" s="194"/>
      <c r="D24" s="195"/>
      <c r="E24" s="195"/>
      <c r="F24" s="195"/>
      <c r="G24" s="195"/>
      <c r="H24" s="195"/>
      <c r="I24" s="196"/>
      <c r="J24" s="57"/>
      <c r="M24" s="1"/>
    </row>
    <row r="25" spans="1:13" x14ac:dyDescent="0.25">
      <c r="A25" s="56"/>
      <c r="B25" s="189"/>
      <c r="C25" s="194"/>
      <c r="D25" s="195"/>
      <c r="E25" s="195"/>
      <c r="F25" s="195"/>
      <c r="G25" s="195"/>
      <c r="H25" s="195"/>
      <c r="I25" s="196"/>
      <c r="J25" s="57"/>
      <c r="M25" s="1"/>
    </row>
    <row r="26" spans="1:13" x14ac:dyDescent="0.25">
      <c r="A26" s="56"/>
      <c r="B26" s="189"/>
      <c r="C26" s="194"/>
      <c r="D26" s="195"/>
      <c r="E26" s="195"/>
      <c r="F26" s="195"/>
      <c r="G26" s="195"/>
      <c r="H26" s="195"/>
      <c r="I26" s="196"/>
      <c r="J26" s="57"/>
      <c r="M26" s="1"/>
    </row>
    <row r="27" spans="1:13" ht="48.75" customHeight="1" x14ac:dyDescent="0.25">
      <c r="A27" s="56"/>
      <c r="B27" s="190"/>
      <c r="C27" s="197"/>
      <c r="D27" s="198"/>
      <c r="E27" s="198"/>
      <c r="F27" s="198"/>
      <c r="G27" s="198"/>
      <c r="H27" s="198"/>
      <c r="I27" s="199"/>
      <c r="J27" s="57"/>
      <c r="M27" s="1"/>
    </row>
    <row r="28" spans="1:13" ht="9.9499999999999993" customHeight="1" x14ac:dyDescent="0.25">
      <c r="A28" s="56"/>
      <c r="D28" s="68"/>
      <c r="J28" s="57"/>
      <c r="M28" s="1"/>
    </row>
    <row r="29" spans="1:13" s="1" customFormat="1" x14ac:dyDescent="0.25">
      <c r="A29" s="60"/>
      <c r="B29" s="162" t="s">
        <v>154</v>
      </c>
      <c r="C29" s="163"/>
      <c r="D29" s="163"/>
      <c r="E29" s="163"/>
      <c r="F29" s="163"/>
      <c r="G29" s="163"/>
      <c r="H29" s="163"/>
      <c r="I29" s="164"/>
      <c r="J29" s="61"/>
    </row>
    <row r="30" spans="1:13" ht="15" customHeight="1" thickBot="1" x14ac:dyDescent="0.3">
      <c r="A30" s="56"/>
      <c r="B30" s="73"/>
      <c r="C30" s="205" t="s">
        <v>175</v>
      </c>
      <c r="D30" s="206"/>
      <c r="E30" s="206"/>
      <c r="F30" s="206"/>
      <c r="G30" s="206"/>
      <c r="H30" s="207"/>
      <c r="I30" s="208"/>
      <c r="J30" s="57"/>
      <c r="M30" s="1"/>
    </row>
    <row r="31" spans="1:13" ht="15" customHeight="1" x14ac:dyDescent="0.25">
      <c r="A31" s="56"/>
      <c r="B31" s="73"/>
      <c r="C31" s="205" t="s">
        <v>158</v>
      </c>
      <c r="D31" s="208"/>
      <c r="E31" s="205" t="s">
        <v>159</v>
      </c>
      <c r="F31" s="206"/>
      <c r="G31" s="206"/>
      <c r="H31" s="209" t="s">
        <v>1</v>
      </c>
      <c r="I31" s="211" t="s">
        <v>67</v>
      </c>
      <c r="J31" s="57"/>
      <c r="M31" s="1"/>
    </row>
    <row r="32" spans="1:13" s="1" customFormat="1" ht="30" x14ac:dyDescent="0.25">
      <c r="A32" s="60"/>
      <c r="B32" s="10" t="s">
        <v>156</v>
      </c>
      <c r="C32" s="74" t="s">
        <v>161</v>
      </c>
      <c r="D32" s="4" t="s">
        <v>208</v>
      </c>
      <c r="E32" s="4" t="s">
        <v>209</v>
      </c>
      <c r="F32" s="4" t="s">
        <v>210</v>
      </c>
      <c r="G32" s="5" t="s">
        <v>160</v>
      </c>
      <c r="H32" s="210"/>
      <c r="I32" s="173"/>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223</v>
      </c>
      <c r="C34" s="75"/>
      <c r="D34" s="76"/>
      <c r="E34" s="76"/>
      <c r="F34" s="76"/>
      <c r="G34" s="77"/>
      <c r="H34" s="9">
        <f>SUM(C34:G34)</f>
        <v>0</v>
      </c>
      <c r="I34" s="78"/>
      <c r="J34" s="57"/>
      <c r="M34" s="1"/>
    </row>
    <row r="35" spans="1:13" x14ac:dyDescent="0.25">
      <c r="A35" s="56"/>
      <c r="B35" s="125" t="s">
        <v>193</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174</v>
      </c>
      <c r="C37" s="75"/>
      <c r="D37" s="76"/>
      <c r="E37" s="76"/>
      <c r="F37" s="76"/>
      <c r="G37" s="77"/>
      <c r="H37" s="9">
        <f t="shared" si="0"/>
        <v>0</v>
      </c>
      <c r="I37" s="78"/>
      <c r="J37" s="57"/>
      <c r="M37" s="1"/>
    </row>
    <row r="38" spans="1:13" x14ac:dyDescent="0.25">
      <c r="A38" s="56"/>
      <c r="B38" s="6" t="s">
        <v>3</v>
      </c>
      <c r="C38" s="48">
        <f>SUM(C39:C42)</f>
        <v>4651000</v>
      </c>
      <c r="D38" s="48">
        <f>SUM(D39:D42)</f>
        <v>0</v>
      </c>
      <c r="E38" s="48">
        <f>SUM(E39:E42)</f>
        <v>0</v>
      </c>
      <c r="F38" s="48">
        <f>SUM(F39:F42)</f>
        <v>0</v>
      </c>
      <c r="G38" s="49">
        <f>SUM(G39:G42)</f>
        <v>0</v>
      </c>
      <c r="H38" s="50">
        <f>SUM(C38:G38)</f>
        <v>4651000</v>
      </c>
      <c r="I38" s="7"/>
      <c r="J38" s="57"/>
      <c r="M38" s="1"/>
    </row>
    <row r="39" spans="1:13" x14ac:dyDescent="0.25">
      <c r="A39" s="56"/>
      <c r="B39" s="8" t="s">
        <v>223</v>
      </c>
      <c r="C39" s="75">
        <v>4151000</v>
      </c>
      <c r="D39" s="76"/>
      <c r="E39" s="76"/>
      <c r="F39" s="76"/>
      <c r="G39" s="77"/>
      <c r="H39" s="9">
        <f>SUM(C39:G39)</f>
        <v>4151000</v>
      </c>
      <c r="I39" s="78" t="s">
        <v>212</v>
      </c>
      <c r="J39" s="57"/>
      <c r="M39" s="1"/>
    </row>
    <row r="40" spans="1:13" x14ac:dyDescent="0.25">
      <c r="A40" s="56"/>
      <c r="B40" s="125" t="s">
        <v>193</v>
      </c>
      <c r="C40" s="75">
        <v>500000</v>
      </c>
      <c r="D40" s="76"/>
      <c r="E40" s="76"/>
      <c r="F40" s="76"/>
      <c r="G40" s="77"/>
      <c r="H40" s="9">
        <f>SUM(C40:G40)</f>
        <v>500000</v>
      </c>
      <c r="I40" s="78" t="s">
        <v>213</v>
      </c>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174</v>
      </c>
      <c r="C42" s="75"/>
      <c r="D42" s="76"/>
      <c r="E42" s="76"/>
      <c r="F42" s="76"/>
      <c r="G42" s="77"/>
      <c r="H42" s="9">
        <f t="shared" si="1"/>
        <v>0</v>
      </c>
      <c r="I42" s="78"/>
      <c r="J42" s="57"/>
      <c r="L42" s="132"/>
      <c r="M42" s="1"/>
    </row>
    <row r="43" spans="1:13" x14ac:dyDescent="0.25">
      <c r="A43" s="56"/>
      <c r="B43" s="6" t="s">
        <v>4</v>
      </c>
      <c r="C43" s="48">
        <f>SUM(C44:C47)</f>
        <v>29789427.649999999</v>
      </c>
      <c r="D43" s="48">
        <f>SUM(D44:D47)</f>
        <v>17370073.299999997</v>
      </c>
      <c r="E43" s="48">
        <f>SUM(E44:E47)</f>
        <v>66499.05000000447</v>
      </c>
      <c r="F43" s="48">
        <f>SUM(F44:F47)</f>
        <v>0</v>
      </c>
      <c r="G43" s="49">
        <f>SUM(G44:G47)</f>
        <v>0</v>
      </c>
      <c r="H43" s="50">
        <f>SUM(C43:G43)</f>
        <v>47226000</v>
      </c>
      <c r="I43" s="7"/>
      <c r="J43" s="57"/>
      <c r="M43" s="1"/>
    </row>
    <row r="44" spans="1:13" x14ac:dyDescent="0.25">
      <c r="A44" s="56"/>
      <c r="B44" s="8" t="s">
        <v>223</v>
      </c>
      <c r="C44" s="75">
        <f>26648513-59085.35</f>
        <v>26589427.649999999</v>
      </c>
      <c r="D44" s="76">
        <f>17130695.08+75838+163540.22</f>
        <v>17370073.299999997</v>
      </c>
      <c r="E44" s="76">
        <f>44026000-C44-D44</f>
        <v>66499.05000000447</v>
      </c>
      <c r="F44" s="76"/>
      <c r="G44" s="77"/>
      <c r="H44" s="9">
        <f>SUM(C44:G44)</f>
        <v>44026000</v>
      </c>
      <c r="I44" s="78" t="s">
        <v>214</v>
      </c>
      <c r="J44" s="57"/>
      <c r="M44" s="1"/>
    </row>
    <row r="45" spans="1:13" x14ac:dyDescent="0.25">
      <c r="A45" s="56"/>
      <c r="B45" s="125" t="s">
        <v>193</v>
      </c>
      <c r="C45" s="75"/>
      <c r="D45" s="76"/>
      <c r="E45" s="76"/>
      <c r="F45" s="76"/>
      <c r="G45" s="77"/>
      <c r="H45" s="9">
        <f>SUM(C45:G45)</f>
        <v>0</v>
      </c>
      <c r="I45" s="78"/>
      <c r="J45" s="57"/>
      <c r="M45" s="1"/>
    </row>
    <row r="46" spans="1:13" x14ac:dyDescent="0.25">
      <c r="A46" s="56"/>
      <c r="B46" s="125" t="s">
        <v>215</v>
      </c>
      <c r="C46" s="75">
        <v>3200000</v>
      </c>
      <c r="D46" s="76"/>
      <c r="E46" s="76"/>
      <c r="F46" s="76"/>
      <c r="G46" s="77"/>
      <c r="H46" s="9">
        <f t="shared" ref="H46:H47" si="2">SUM(C46:G46)</f>
        <v>3200000</v>
      </c>
      <c r="I46" s="78" t="s">
        <v>216</v>
      </c>
      <c r="J46" s="57"/>
      <c r="M46" s="1"/>
    </row>
    <row r="47" spans="1:13" x14ac:dyDescent="0.25">
      <c r="A47" s="56"/>
      <c r="B47" s="124" t="s">
        <v>174</v>
      </c>
      <c r="C47" s="75"/>
      <c r="D47" s="76"/>
      <c r="E47" s="76"/>
      <c r="F47" s="76"/>
      <c r="G47" s="77"/>
      <c r="H47" s="9">
        <f t="shared" si="2"/>
        <v>0</v>
      </c>
      <c r="I47" s="78"/>
      <c r="J47" s="57"/>
      <c r="M47" s="1"/>
    </row>
    <row r="48" spans="1:13" s="1" customFormat="1" ht="15.75" thickBot="1" x14ac:dyDescent="0.3">
      <c r="A48" s="60"/>
      <c r="B48" s="10" t="s">
        <v>157</v>
      </c>
      <c r="C48" s="51">
        <f>C33+C38+C43</f>
        <v>34440427.649999999</v>
      </c>
      <c r="D48" s="51">
        <f>D33+D38+D43</f>
        <v>17370073.299999997</v>
      </c>
      <c r="E48" s="51">
        <f>E33+E38+E43</f>
        <v>66499.05000000447</v>
      </c>
      <c r="F48" s="51">
        <f>F33+F38+F43</f>
        <v>0</v>
      </c>
      <c r="G48" s="52">
        <f>G33+G38+G43</f>
        <v>0</v>
      </c>
      <c r="H48" s="53">
        <f>SUM(C48:G48)</f>
        <v>51877000</v>
      </c>
      <c r="I48" s="7"/>
      <c r="J48" s="61"/>
    </row>
    <row r="49" spans="1:13" s="1" customFormat="1" ht="9.9499999999999993" customHeight="1" x14ac:dyDescent="0.25">
      <c r="A49" s="60"/>
      <c r="C49" s="79"/>
      <c r="D49" s="79"/>
      <c r="J49" s="61"/>
    </row>
    <row r="50" spans="1:13" s="1" customFormat="1" x14ac:dyDescent="0.25">
      <c r="A50" s="60"/>
      <c r="B50" s="174" t="s">
        <v>155</v>
      </c>
      <c r="C50" s="175"/>
      <c r="D50" s="175"/>
      <c r="E50" s="175"/>
      <c r="F50" s="175"/>
      <c r="G50" s="175"/>
      <c r="H50" s="175"/>
      <c r="I50" s="176"/>
      <c r="J50" s="61"/>
    </row>
    <row r="51" spans="1:13" x14ac:dyDescent="0.25">
      <c r="A51" s="56"/>
      <c r="B51" s="80" t="s">
        <v>69</v>
      </c>
      <c r="C51" s="216" t="s">
        <v>101</v>
      </c>
      <c r="D51" s="216"/>
      <c r="E51" s="215" t="s">
        <v>70</v>
      </c>
      <c r="F51" s="215"/>
      <c r="G51" s="220" t="s">
        <v>141</v>
      </c>
      <c r="H51" s="220"/>
      <c r="I51" s="16"/>
      <c r="J51" s="57"/>
      <c r="M51" s="1"/>
    </row>
    <row r="52" spans="1:13" x14ac:dyDescent="0.25">
      <c r="A52" s="56"/>
      <c r="B52" s="15" t="s">
        <v>224</v>
      </c>
      <c r="C52" s="217">
        <v>0</v>
      </c>
      <c r="D52" s="218"/>
      <c r="E52" t="s">
        <v>71</v>
      </c>
      <c r="G52" s="219" t="s">
        <v>138</v>
      </c>
      <c r="H52" s="219"/>
      <c r="I52" s="16"/>
      <c r="J52" s="57"/>
      <c r="M52" s="1"/>
    </row>
    <row r="53" spans="1:13" x14ac:dyDescent="0.25">
      <c r="A53" s="56"/>
      <c r="B53" s="18" t="s">
        <v>148</v>
      </c>
      <c r="C53" s="219" t="s">
        <v>55</v>
      </c>
      <c r="D53" s="219"/>
      <c r="E53" s="19" t="s">
        <v>72</v>
      </c>
      <c r="F53" s="19"/>
      <c r="G53" s="219" t="s">
        <v>138</v>
      </c>
      <c r="H53" s="219"/>
      <c r="I53" s="20"/>
      <c r="J53" s="57"/>
      <c r="M53" s="1"/>
    </row>
    <row r="54" spans="1:13" ht="9.9499999999999993" customHeight="1" x14ac:dyDescent="0.25">
      <c r="A54" s="56"/>
      <c r="J54" s="57"/>
      <c r="M54" s="1"/>
    </row>
    <row r="55" spans="1:13" x14ac:dyDescent="0.25">
      <c r="A55" s="56"/>
      <c r="B55" s="174" t="s">
        <v>68</v>
      </c>
      <c r="C55" s="175"/>
      <c r="D55" s="175"/>
      <c r="E55" s="175"/>
      <c r="F55" s="175"/>
      <c r="G55" s="175"/>
      <c r="H55" s="175"/>
      <c r="I55" s="176"/>
      <c r="J55" s="57"/>
      <c r="M55" s="1"/>
    </row>
    <row r="56" spans="1:13" ht="75" customHeight="1" x14ac:dyDescent="0.25">
      <c r="A56" s="56"/>
      <c r="B56" s="204" t="s">
        <v>176</v>
      </c>
      <c r="C56" s="204"/>
      <c r="D56" s="204"/>
      <c r="E56" s="74" t="s">
        <v>191</v>
      </c>
      <c r="F56" s="74" t="s">
        <v>192</v>
      </c>
      <c r="G56" s="74" t="str">
        <f>IF(FCOR=TRUE, "Actuals at Final Completion", "Actuals to Date")</f>
        <v>Actuals to Date</v>
      </c>
      <c r="H56" s="113" t="s">
        <v>195</v>
      </c>
      <c r="I56" s="11" t="s">
        <v>67</v>
      </c>
      <c r="J56" s="57"/>
      <c r="M56" s="1"/>
    </row>
    <row r="57" spans="1:13" x14ac:dyDescent="0.25">
      <c r="A57" s="56"/>
      <c r="B57" s="12" t="s">
        <v>41</v>
      </c>
      <c r="C57" s="13"/>
      <c r="D57" s="14"/>
      <c r="E57" s="81">
        <v>69985</v>
      </c>
      <c r="F57" s="81">
        <v>69985</v>
      </c>
      <c r="G57" s="82"/>
      <c r="H57" s="114">
        <f>IF($H$56=Lists!$D$8, IFERROR(F57-E57, ""), IF($H$56=Lists!$D$9, IFERROR(G57-E57, ""), IFERROR(G57-F57, "")))</f>
        <v>-69985</v>
      </c>
      <c r="I57" s="83"/>
      <c r="J57" s="57"/>
      <c r="M57" s="1"/>
    </row>
    <row r="58" spans="1:13" x14ac:dyDescent="0.25">
      <c r="A58" s="56"/>
      <c r="B58" s="15" t="s">
        <v>42</v>
      </c>
      <c r="D58" s="16"/>
      <c r="E58" s="81">
        <v>45490</v>
      </c>
      <c r="F58" s="81">
        <v>45490</v>
      </c>
      <c r="G58" s="82"/>
      <c r="H58" s="114">
        <f>IF($H$56=Lists!$D$8, IFERROR(F58-E58, ""), IF($H$56=Lists!$D$9, IFERROR(G58-E58, ""), IFERROR(G58-F58, "")))</f>
        <v>-45490</v>
      </c>
      <c r="I58" s="83"/>
      <c r="J58" s="57"/>
      <c r="M58" s="1"/>
    </row>
    <row r="59" spans="1:13" x14ac:dyDescent="0.25">
      <c r="A59" s="56"/>
      <c r="B59" s="15" t="s">
        <v>43</v>
      </c>
      <c r="D59" s="16"/>
      <c r="E59" s="17">
        <f>IFERROR(E58/E57, "")</f>
        <v>0.64999642780595845</v>
      </c>
      <c r="F59" s="17">
        <f t="shared" ref="F59:G59" si="3">IFERROR(F58/F57, "")</f>
        <v>0.64999642780595845</v>
      </c>
      <c r="G59" s="17" t="str">
        <f t="shared" si="3"/>
        <v/>
      </c>
      <c r="H59" s="115" t="str">
        <f t="shared" ref="H59" si="4">IFERROR(G59-F59, "")</f>
        <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v>35080</v>
      </c>
      <c r="F61" s="82">
        <v>35080</v>
      </c>
      <c r="G61" s="82"/>
      <c r="H61" s="116">
        <f>IF($H$56=Lists!$D$8, IFERROR(F61-E61, ""), IF($H$56=Lists!$D$9, IFERROR(G61-E61, ""), IFERROR(G61-F61, "")))</f>
        <v>-35080</v>
      </c>
      <c r="I61" s="85"/>
      <c r="J61" s="57"/>
      <c r="M61" s="1"/>
    </row>
    <row r="62" spans="1:13" x14ac:dyDescent="0.25">
      <c r="A62" s="56"/>
      <c r="B62" s="15" t="s">
        <v>19</v>
      </c>
      <c r="E62" s="21">
        <f>IFERROR(E91/E57, "")</f>
        <v>498.26144173751516</v>
      </c>
      <c r="F62" s="21">
        <f>IFERROR(F91/F57, "")</f>
        <v>573.40925912695582</v>
      </c>
      <c r="G62" s="21" t="str">
        <f>IFERROR(G91/G57, "")</f>
        <v/>
      </c>
      <c r="H62" s="117" t="str">
        <f>IF($H$56=Lists!$D$8, IFERROR(F62-E62, ""), IF($H$56=Lists!$D$9, IFERROR(G62-E62, ""), IFERROR(G62-F62, "")))</f>
        <v/>
      </c>
      <c r="I62" s="86"/>
      <c r="J62" s="57"/>
      <c r="K62" s="87"/>
    </row>
    <row r="63" spans="1:13" x14ac:dyDescent="0.25">
      <c r="A63" s="56"/>
      <c r="B63" s="18" t="s">
        <v>162</v>
      </c>
      <c r="C63" s="19"/>
      <c r="D63" s="20"/>
      <c r="E63" s="22">
        <f>IFERROR(E97/E57, "")</f>
        <v>569.94113024219473</v>
      </c>
      <c r="F63" s="22">
        <f>IFERROR(F97/F57, "")</f>
        <v>656.76216332071158</v>
      </c>
      <c r="G63" s="22" t="str">
        <f>IFERROR(G97/G57, "")</f>
        <v/>
      </c>
      <c r="H63" s="117" t="str">
        <f>IF($H$56=Lists!$D$8, IFERROR(F63-E63, ""), IF($H$56=Lists!$D$9, IFERROR(G63-E63, ""), IFERROR(G63-F63, "")))</f>
        <v/>
      </c>
      <c r="I63" s="88"/>
      <c r="J63" s="57"/>
      <c r="K63" s="87"/>
    </row>
    <row r="64" spans="1:13" x14ac:dyDescent="0.25">
      <c r="A64" s="56"/>
      <c r="B64" s="221" t="s">
        <v>5</v>
      </c>
      <c r="C64" s="222"/>
      <c r="D64" s="222"/>
      <c r="E64" s="222"/>
      <c r="F64" s="222"/>
      <c r="G64" s="222"/>
      <c r="H64" s="222"/>
      <c r="I64" s="223"/>
      <c r="J64" s="57"/>
    </row>
    <row r="65" spans="1:10" x14ac:dyDescent="0.25">
      <c r="A65" s="56"/>
      <c r="B65" s="12" t="s">
        <v>6</v>
      </c>
      <c r="C65" s="13"/>
      <c r="D65" s="14"/>
      <c r="E65" s="89">
        <v>43435</v>
      </c>
      <c r="F65" s="89">
        <v>43800</v>
      </c>
      <c r="G65" s="90">
        <v>43409</v>
      </c>
      <c r="H65" s="114" t="str">
        <f>IF(SUM(E65:G65)=0, "", IF($H$56=Lists!$D$8, IFERROR(MROUND(CONVERT(F65-E65,"day","yr")*12, 0.5)&amp;" mo.", ""), IF($H$56=Lists!$D$9, IFERROR(MROUND(CONVERT(G65-E65,"day","yr")*12, 0.5)&amp;" mo.", ""), IFERROR(MROUND(CONVERT(G65-F65,"day","yr")*12, 0.5)&amp;" mo.", ""))))</f>
        <v/>
      </c>
      <c r="I65" s="83" t="s">
        <v>217</v>
      </c>
      <c r="J65" s="57"/>
    </row>
    <row r="66" spans="1:10" x14ac:dyDescent="0.25">
      <c r="A66" s="56"/>
      <c r="B66" s="15" t="s">
        <v>7</v>
      </c>
      <c r="D66" s="16"/>
      <c r="E66" s="89">
        <v>43466</v>
      </c>
      <c r="F66" s="89">
        <v>43831</v>
      </c>
      <c r="G66" s="90">
        <v>43410</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163</v>
      </c>
      <c r="D67" s="16"/>
      <c r="E67" s="89"/>
      <c r="F67" s="89"/>
      <c r="G67" s="90">
        <v>44544</v>
      </c>
      <c r="H67" s="114" t="str">
        <f>IF(SUM(E67:G67)=0, "", IF($H$56=Lists!$D$8, IFERROR(MROUND(CONVERT(F67-E67,"day","yr")*12, 0.5)&amp;" mo.", ""), IF($H$56=Lists!$D$9, IFERROR(MROUND(CONVERT(G67-E67,"day","yr")*12, 0.5)&amp;" mo.", ""), IFERROR(MROUND(CONVERT(G67-F67,"day","yr")*12, 0.5)&amp;" mo.", ""))))</f>
        <v>1463.5 mo.</v>
      </c>
      <c r="I67" s="83"/>
      <c r="J67" s="57"/>
    </row>
    <row r="68" spans="1:10" x14ac:dyDescent="0.25">
      <c r="A68" s="56"/>
      <c r="B68" s="15" t="s">
        <v>66</v>
      </c>
      <c r="D68" s="16"/>
      <c r="E68" s="89">
        <v>43922</v>
      </c>
      <c r="F68" s="89">
        <v>44378</v>
      </c>
      <c r="G68" s="90">
        <v>44586</v>
      </c>
      <c r="H68" s="114" t="str">
        <f>IF(SUM(E68:G68)=0, "", IF($H$56=Lists!$D$8, IFERROR(MROUND(CONVERT(F68-E68,"day","yr")*12, 0.5)&amp;" mo.", ""), IF($H$56=Lists!$D$9, IFERROR(MROUND(CONVERT(G68-E68,"day","yr")*12, 0.5)&amp;" mo.", ""), IFERROR(MROUND(CONVERT(G68-F68,"day","yr")*12, 0.5)&amp;" mo.", ""))))</f>
        <v>7 mo.</v>
      </c>
      <c r="I68" s="83"/>
      <c r="J68" s="57"/>
    </row>
    <row r="69" spans="1:10" x14ac:dyDescent="0.25">
      <c r="A69" s="56"/>
      <c r="B69" s="15" t="s">
        <v>8</v>
      </c>
      <c r="D69" s="16"/>
      <c r="E69" s="89">
        <v>44409</v>
      </c>
      <c r="F69" s="89">
        <v>44835</v>
      </c>
      <c r="G69" s="90">
        <v>45356</v>
      </c>
      <c r="H69" s="114" t="str">
        <f>IF(SUM(E69:G69)=0, "", IF($H$56=Lists!$D$8, IFERROR(MROUND(CONVERT(F69-E69,"day","yr")*12, 0.5)&amp;" mo.", ""), IF($H$56=Lists!$D$9, IFERROR(MROUND(CONVERT(G69-E69,"day","yr")*12, 0.5)&amp;" mo.", ""), IFERROR(MROUND(CONVERT(G69-F69,"day","yr")*12, 0.5)&amp;" mo.", ""))))</f>
        <v>17 mo.</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200" t="s">
        <v>152</v>
      </c>
      <c r="B72" s="201"/>
      <c r="C72" s="201"/>
      <c r="D72" s="201"/>
      <c r="E72" s="201"/>
      <c r="F72" s="201"/>
      <c r="G72" s="201"/>
      <c r="H72" s="201"/>
      <c r="I72" s="201"/>
      <c r="J72" s="202"/>
    </row>
    <row r="73" spans="1:10" ht="9.9499999999999993" customHeight="1" thickTop="1" x14ac:dyDescent="0.25">
      <c r="A73" s="56"/>
      <c r="B73" s="33"/>
      <c r="C73" s="33"/>
      <c r="D73" s="33"/>
      <c r="E73" s="26"/>
      <c r="F73" s="26"/>
      <c r="G73" s="26"/>
      <c r="H73" s="27"/>
      <c r="I73" s="94"/>
      <c r="J73" s="57"/>
    </row>
    <row r="74" spans="1:10" ht="75" customHeight="1" x14ac:dyDescent="0.25">
      <c r="A74" s="56"/>
      <c r="B74" s="204" t="s">
        <v>176</v>
      </c>
      <c r="C74" s="204"/>
      <c r="D74" s="204"/>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4" t="s">
        <v>11</v>
      </c>
      <c r="C75" s="175"/>
      <c r="D75" s="175"/>
      <c r="E75" s="175"/>
      <c r="F75" s="175"/>
      <c r="G75" s="175"/>
      <c r="H75" s="175"/>
      <c r="I75" s="176"/>
      <c r="J75" s="57"/>
    </row>
    <row r="76" spans="1:10" x14ac:dyDescent="0.25">
      <c r="A76" s="56"/>
      <c r="B76" s="212" t="s">
        <v>50</v>
      </c>
      <c r="C76" s="213"/>
      <c r="D76" s="214"/>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4" t="s">
        <v>12</v>
      </c>
      <c r="C78" s="175"/>
      <c r="D78" s="175"/>
      <c r="E78" s="175"/>
      <c r="F78" s="175"/>
      <c r="G78" s="175"/>
      <c r="H78" s="175"/>
      <c r="I78" s="176"/>
      <c r="J78" s="57"/>
    </row>
    <row r="79" spans="1:10" x14ac:dyDescent="0.25">
      <c r="A79" s="56"/>
      <c r="B79" s="12" t="s">
        <v>44</v>
      </c>
      <c r="C79" s="13"/>
      <c r="D79" s="14"/>
      <c r="E79" s="97">
        <v>447759</v>
      </c>
      <c r="F79" s="97">
        <v>462974</v>
      </c>
      <c r="G79" s="98">
        <v>472113</v>
      </c>
      <c r="H79" s="31">
        <f>IF($H$56=Lists!$D$8, IFERROR(F79-E79, ""), IF($H$56=Lists!$D$9, IFERROR(G79-E79, ""), IFERROR(G79-F79, "")))</f>
        <v>9139</v>
      </c>
      <c r="I79" s="83"/>
      <c r="J79" s="57"/>
    </row>
    <row r="80" spans="1:10" x14ac:dyDescent="0.25">
      <c r="A80" s="56"/>
      <c r="B80" s="15" t="s">
        <v>164</v>
      </c>
      <c r="D80" s="16"/>
      <c r="E80" s="97">
        <v>1647664</v>
      </c>
      <c r="F80" s="97">
        <v>1901671</v>
      </c>
      <c r="G80" s="98">
        <v>1412997</v>
      </c>
      <c r="H80" s="31">
        <f>IF($H$56=Lists!$D$8, IFERROR(F80-E80, ""), IF($H$56=Lists!$D$9, IFERROR(G80-E80, ""), IFERROR(G80-F80, "")))</f>
        <v>-488674</v>
      </c>
      <c r="I80" s="83"/>
      <c r="J80" s="57"/>
    </row>
    <row r="81" spans="1:12" x14ac:dyDescent="0.25">
      <c r="A81" s="56"/>
      <c r="B81" s="15" t="s">
        <v>166</v>
      </c>
      <c r="D81" s="16"/>
      <c r="E81" s="97">
        <v>1722868</v>
      </c>
      <c r="F81" s="97">
        <v>880996</v>
      </c>
      <c r="G81" s="98">
        <v>1000720.15</v>
      </c>
      <c r="H81" s="31">
        <f>IF($H$56=Lists!$D$8, IFERROR(F81-E81, ""), IF($H$56=Lists!$D$9, IFERROR(G81-E81, ""), IFERROR(G81-F81, "")))</f>
        <v>119724.15000000002</v>
      </c>
      <c r="I81" s="83"/>
      <c r="J81" s="57"/>
    </row>
    <row r="82" spans="1:12" x14ac:dyDescent="0.25">
      <c r="A82" s="56"/>
      <c r="B82" s="15" t="s">
        <v>165</v>
      </c>
      <c r="D82" s="16"/>
      <c r="E82" s="97">
        <v>770897</v>
      </c>
      <c r="F82" s="97">
        <v>835045.77259999991</v>
      </c>
      <c r="G82" s="97">
        <v>614047</v>
      </c>
      <c r="H82" s="31">
        <f>IF($H$56=Lists!$D$8, IFERROR(F82-E82, ""), IF($H$56=Lists!$D$9, IFERROR(G82-E82, ""), IFERROR(G82-F82, "")))</f>
        <v>-220998.77259999991</v>
      </c>
      <c r="I82" s="83"/>
      <c r="J82" s="57"/>
    </row>
    <row r="83" spans="1:12" x14ac:dyDescent="0.25">
      <c r="A83" s="56"/>
      <c r="B83" s="15" t="s">
        <v>167</v>
      </c>
      <c r="D83" s="16"/>
      <c r="E83" s="97">
        <v>700953</v>
      </c>
      <c r="F83" s="97">
        <v>174285</v>
      </c>
      <c r="G83" s="97">
        <v>179292</v>
      </c>
      <c r="H83" s="32">
        <f>IF($H$56=Lists!$D$8, IFERROR(F83-E83, ""), IF($H$56=Lists!$D$9, IFERROR(G83-E83, ""), IFERROR(G83-F83, "")))</f>
        <v>5007</v>
      </c>
      <c r="I83" s="83"/>
      <c r="J83" s="57"/>
    </row>
    <row r="84" spans="1:12" x14ac:dyDescent="0.25">
      <c r="A84" s="56"/>
      <c r="B84" s="15" t="s">
        <v>13</v>
      </c>
      <c r="D84" s="16"/>
      <c r="E84" s="97">
        <v>272442</v>
      </c>
      <c r="F84" s="97">
        <v>213544</v>
      </c>
      <c r="G84" s="98"/>
      <c r="H84" s="31">
        <f>IF($H$56=Lists!$D$8, IFERROR(F84-E84, ""), IF($H$56=Lists!$D$9, IFERROR(G84-E84, ""), IFERROR(G84-F84, "")))</f>
        <v>-213544</v>
      </c>
      <c r="I84" s="99"/>
      <c r="J84" s="57"/>
    </row>
    <row r="85" spans="1:12" x14ac:dyDescent="0.25">
      <c r="A85" s="56"/>
      <c r="B85" s="156" t="s">
        <v>14</v>
      </c>
      <c r="C85" s="157"/>
      <c r="D85" s="158"/>
      <c r="E85" s="34">
        <f>SUM(E79:E84)</f>
        <v>5562583</v>
      </c>
      <c r="F85" s="34">
        <f>SUM(F79:F84)</f>
        <v>4468515.7725999998</v>
      </c>
      <c r="G85" s="34">
        <f>SUM(G79:G84)</f>
        <v>3679169.15</v>
      </c>
      <c r="H85" s="35">
        <f>IF($H$56=Lists!$D$8, IFERROR(F85-E85, ""), IF($H$56=Lists!$D$9, IFERROR(G85-E85, ""), IFERROR(G85-F85, "")))</f>
        <v>-789346.62259999989</v>
      </c>
      <c r="I85" s="100"/>
      <c r="J85" s="57"/>
    </row>
    <row r="86" spans="1:12" ht="9.9499999999999993" customHeight="1" x14ac:dyDescent="0.25">
      <c r="A86" s="56"/>
      <c r="J86" s="57"/>
    </row>
    <row r="87" spans="1:12" x14ac:dyDescent="0.25">
      <c r="A87" s="56"/>
      <c r="B87" s="174" t="s">
        <v>15</v>
      </c>
      <c r="C87" s="175"/>
      <c r="D87" s="175"/>
      <c r="E87" s="175"/>
      <c r="F87" s="175"/>
      <c r="G87" s="175"/>
      <c r="H87" s="175"/>
      <c r="I87" s="176"/>
      <c r="J87" s="57"/>
    </row>
    <row r="88" spans="1:12" ht="14.45" customHeight="1" x14ac:dyDescent="0.25">
      <c r="A88" s="56"/>
      <c r="B88" s="12" t="s">
        <v>45</v>
      </c>
      <c r="C88" s="13"/>
      <c r="D88" s="14"/>
      <c r="E88" s="97">
        <v>3270752</v>
      </c>
      <c r="F88" s="97">
        <v>3561411</v>
      </c>
      <c r="G88" s="98">
        <f>2362617+369019+1266960-623000</f>
        <v>3375596</v>
      </c>
      <c r="H88" s="36">
        <f>IF($H$56=Lists!$D$8, IFERROR(F88-E88, ""), IF($H$56=Lists!$D$9, IFERROR(G88-E88, ""), IFERROR(G88-F88, "")))</f>
        <v>-185815</v>
      </c>
      <c r="I88" s="83"/>
      <c r="J88" s="57"/>
      <c r="L88" s="130"/>
    </row>
    <row r="89" spans="1:12" x14ac:dyDescent="0.25">
      <c r="A89" s="56"/>
      <c r="B89" s="15" t="s">
        <v>46</v>
      </c>
      <c r="D89" s="16"/>
      <c r="E89" s="97"/>
      <c r="F89" s="97"/>
      <c r="G89" s="98"/>
      <c r="H89" s="36">
        <f>IF($H$56=Lists!$D$8, IFERROR(F89-E89, ""), IF($H$56=Lists!$D$9, IFERROR(G89-E89, ""), IFERROR(G89-F89, "")))</f>
        <v>0</v>
      </c>
      <c r="I89" s="99"/>
      <c r="J89" s="57"/>
      <c r="L89" s="130"/>
    </row>
    <row r="90" spans="1:12" x14ac:dyDescent="0.25">
      <c r="A90" s="56"/>
      <c r="B90" s="15" t="s">
        <v>47</v>
      </c>
      <c r="D90" s="16"/>
      <c r="E90" s="97">
        <v>31600075</v>
      </c>
      <c r="F90" s="97">
        <v>36568636</v>
      </c>
      <c r="G90" s="97">
        <v>36044600.649999999</v>
      </c>
      <c r="H90" s="37">
        <f>IF($H$56=Lists!$D$8, IFERROR(F90-E90, ""), IF($H$56=Lists!$D$9, IFERROR(G90-E90, ""), IFERROR(G90-F90, "")))</f>
        <v>-524035.35000000149</v>
      </c>
      <c r="I90" s="99"/>
      <c r="J90" s="57"/>
      <c r="L90" s="130"/>
    </row>
    <row r="91" spans="1:12" x14ac:dyDescent="0.25">
      <c r="A91" s="56"/>
      <c r="B91" s="153" t="s">
        <v>51</v>
      </c>
      <c r="C91" s="154"/>
      <c r="D91" s="155"/>
      <c r="E91" s="38">
        <f>SUM(E88:E90)</f>
        <v>34870827</v>
      </c>
      <c r="F91" s="38">
        <f t="shared" ref="F91" si="5">SUM(F88:F90)</f>
        <v>40130047</v>
      </c>
      <c r="G91" s="38">
        <f>SUM(G88:G90)</f>
        <v>39420196.649999999</v>
      </c>
      <c r="H91" s="36">
        <f>IF($H$56=Lists!$D$8, IFERROR(F91-E91, ""), IF($H$56=Lists!$D$9, IFERROR(G91-E91, ""), IFERROR(G91-F91, "")))</f>
        <v>-709850.35000000149</v>
      </c>
      <c r="I91" s="100"/>
      <c r="J91" s="57"/>
      <c r="K91" s="130"/>
    </row>
    <row r="92" spans="1:12" x14ac:dyDescent="0.25">
      <c r="A92" s="56"/>
      <c r="B92" s="15" t="s">
        <v>48</v>
      </c>
      <c r="D92" s="16"/>
      <c r="E92" s="97">
        <v>1746569</v>
      </c>
      <c r="F92" s="97">
        <v>2007375</v>
      </c>
      <c r="G92" s="98">
        <v>1768016</v>
      </c>
      <c r="H92" s="36">
        <f>IF($H$56=Lists!$D$8, IFERROR(F92-E92, ""), IF($H$56=Lists!$D$9, IFERROR(G92-E92, ""), IFERROR(G92-F92, "")))</f>
        <v>-239359</v>
      </c>
      <c r="I92" s="99"/>
      <c r="J92" s="57"/>
    </row>
    <row r="93" spans="1:12" x14ac:dyDescent="0.25">
      <c r="A93" s="56"/>
      <c r="B93" s="15" t="s">
        <v>49</v>
      </c>
      <c r="D93" s="16"/>
      <c r="E93" s="97"/>
      <c r="F93" s="97"/>
      <c r="G93" s="97">
        <v>128463</v>
      </c>
      <c r="H93" s="36">
        <f>IF($H$56=Lists!$D$8, IFERROR(F93-E93, ""), IF($H$56=Lists!$D$9, IFERROR(G93-E93, ""), IFERROR(G93-F93, "")))</f>
        <v>128463</v>
      </c>
      <c r="I93" s="99" t="s">
        <v>225</v>
      </c>
      <c r="J93" s="57"/>
    </row>
    <row r="94" spans="1:12" x14ac:dyDescent="0.25">
      <c r="A94" s="56"/>
      <c r="B94" s="15" t="s">
        <v>40</v>
      </c>
      <c r="D94" s="16"/>
      <c r="E94" s="97">
        <v>3269934</v>
      </c>
      <c r="F94" s="97">
        <v>3826078</v>
      </c>
      <c r="G94" s="97">
        <v>3704083.08</v>
      </c>
      <c r="H94" s="36">
        <f>IF($H$56=Lists!$D$8, IFERROR(F94-E94, ""), IF($H$56=Lists!$D$9, IFERROR(G94-E94, ""), IFERROR(G94-F94, "")))</f>
        <v>-121994.91999999993</v>
      </c>
      <c r="I94" s="99"/>
      <c r="J94" s="57"/>
      <c r="K94" s="131"/>
    </row>
    <row r="95" spans="1:12"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2" x14ac:dyDescent="0.25">
      <c r="A96" s="56"/>
      <c r="B96" s="15" t="str">
        <f>IF(C53=Lists!J3, "GCCM Risk Contingency", "")</f>
        <v/>
      </c>
      <c r="D96" s="16"/>
      <c r="E96" s="97"/>
      <c r="F96" s="97"/>
      <c r="G96" s="97"/>
      <c r="H96" s="36">
        <f>IF($H$56=Lists!$D$8, IFERROR(F96-E96, ""), IF($H$56=Lists!$D$9, IFERROR(G96-E96, ""), IFERROR(G96-F96, "")))</f>
        <v>0</v>
      </c>
      <c r="I96" s="99"/>
      <c r="J96" s="57"/>
      <c r="L96" s="131"/>
    </row>
    <row r="97" spans="1:12" x14ac:dyDescent="0.25">
      <c r="A97" s="56"/>
      <c r="B97" s="156" t="s">
        <v>52</v>
      </c>
      <c r="C97" s="157"/>
      <c r="D97" s="158"/>
      <c r="E97" s="38">
        <f>SUM(E91:E96)</f>
        <v>39887330</v>
      </c>
      <c r="F97" s="38">
        <f t="shared" ref="F97:G97" si="6">SUM(F91:F96)</f>
        <v>45963500</v>
      </c>
      <c r="G97" s="38">
        <f t="shared" si="6"/>
        <v>45020758.729999997</v>
      </c>
      <c r="H97" s="39">
        <f>IF($H$56=Lists!$D$8, IFERROR(F97-E97, ""), IF($H$56=Lists!$D$9, IFERROR(G97-E97, ""), IFERROR(G97-F97, "")))</f>
        <v>-942741.27000000328</v>
      </c>
      <c r="I97" s="84"/>
      <c r="J97" s="57"/>
    </row>
    <row r="98" spans="1:12" ht="9.9499999999999993" customHeight="1" x14ac:dyDescent="0.25">
      <c r="A98" s="56"/>
      <c r="J98" s="57"/>
      <c r="L98" s="130"/>
    </row>
    <row r="99" spans="1:12" x14ac:dyDescent="0.25">
      <c r="A99" s="56"/>
      <c r="B99" s="174" t="s">
        <v>16</v>
      </c>
      <c r="C99" s="175"/>
      <c r="D99" s="175"/>
      <c r="E99" s="175"/>
      <c r="F99" s="175"/>
      <c r="G99" s="175"/>
      <c r="H99" s="175"/>
      <c r="I99" s="176"/>
      <c r="J99" s="57"/>
    </row>
    <row r="100" spans="1:12" x14ac:dyDescent="0.25">
      <c r="A100" s="56"/>
      <c r="B100" s="40" t="s">
        <v>17</v>
      </c>
      <c r="D100" s="16"/>
      <c r="E100" s="101">
        <v>2769056</v>
      </c>
      <c r="F100" s="101">
        <v>982761</v>
      </c>
      <c r="G100" s="102">
        <v>953001.9</v>
      </c>
      <c r="H100" s="41">
        <f>IF($H$56=Lists!$D$8, IFERROR(F100-E100, ""), IF($H$56=Lists!$D$9, IFERROR(G100-E100, ""), IFERROR(G100-F100, "")))</f>
        <v>-29759.099999999977</v>
      </c>
      <c r="I100" s="103"/>
      <c r="J100" s="104"/>
    </row>
    <row r="101" spans="1:12" x14ac:dyDescent="0.25">
      <c r="A101" s="56"/>
      <c r="B101" s="40" t="s">
        <v>18</v>
      </c>
      <c r="D101" s="16"/>
      <c r="E101" s="101">
        <v>174354</v>
      </c>
      <c r="F101" s="101">
        <v>258096</v>
      </c>
      <c r="G101" s="102">
        <f>23917.13+12116.67+5283.13+75838</f>
        <v>117154.93</v>
      </c>
      <c r="H101" s="41">
        <f>IF($H$56=Lists!$D$8, IFERROR(F101-E101, ""), IF($H$56=Lists!$D$9, IFERROR(G101-E101, ""), IFERROR(G101-F101, "")))</f>
        <v>-140941.07</v>
      </c>
      <c r="I101" s="103"/>
      <c r="J101" s="104"/>
    </row>
    <row r="102" spans="1:12" x14ac:dyDescent="0.25">
      <c r="A102" s="56"/>
      <c r="B102" s="40" t="s">
        <v>53</v>
      </c>
      <c r="D102" s="16"/>
      <c r="E102" s="97">
        <v>204183</v>
      </c>
      <c r="F102" s="97">
        <v>203862</v>
      </c>
      <c r="G102" s="98">
        <v>108363.33</v>
      </c>
      <c r="H102" s="42">
        <f>IF($H$56=Lists!$D$8, IFERROR(F102-E102, ""), IF($H$56=Lists!$D$9, IFERROR(G102-E102, ""), IFERROR(G102-F102, "")))</f>
        <v>-95498.67</v>
      </c>
      <c r="I102" s="83" t="s">
        <v>218</v>
      </c>
      <c r="J102" s="57"/>
    </row>
    <row r="103" spans="1:12" x14ac:dyDescent="0.25">
      <c r="A103" s="56"/>
      <c r="B103" s="40" t="s">
        <v>147</v>
      </c>
      <c r="D103" s="16"/>
      <c r="E103" s="97">
        <v>415975</v>
      </c>
      <c r="F103" s="97"/>
      <c r="G103" s="105"/>
      <c r="H103" s="43">
        <f>IF($H$56=Lists!$D$8, IFERROR(F103-E103, ""), IF($H$56=Lists!$D$9, IFERROR(G103-E103, ""), IFERROR(G103-F103, "")))</f>
        <v>0</v>
      </c>
      <c r="I103" s="103"/>
      <c r="J103" s="104"/>
    </row>
    <row r="104" spans="1:12" ht="15.75" thickBot="1" x14ac:dyDescent="0.3">
      <c r="A104" s="56"/>
      <c r="B104" s="159" t="s">
        <v>54</v>
      </c>
      <c r="C104" s="160"/>
      <c r="D104" s="161"/>
      <c r="E104" s="44">
        <f>SUM(E100:E103)</f>
        <v>3563568</v>
      </c>
      <c r="F104" s="44">
        <f>SUM(F100:F103)</f>
        <v>1444719</v>
      </c>
      <c r="G104" s="44">
        <f>SUM(G100:G103)</f>
        <v>1178520.1600000001</v>
      </c>
      <c r="H104" s="39">
        <f>IF($H$56=Lists!$D$8, IFERROR(F104-E104, ""), IF($H$56=Lists!$D$9, IFERROR(G104-E104, ""), IFERROR(G104-F104, "")))</f>
        <v>-266198.83999999985</v>
      </c>
      <c r="I104" s="106"/>
      <c r="J104" s="104"/>
    </row>
    <row r="105" spans="1:12" ht="20.25" thickTop="1" thickBot="1" x14ac:dyDescent="0.35">
      <c r="A105" s="56"/>
      <c r="B105" s="107" t="s">
        <v>145</v>
      </c>
      <c r="C105" s="108"/>
      <c r="D105" s="108"/>
      <c r="E105" s="109">
        <f>SUM(E76,E85,E97,E104)</f>
        <v>49013481</v>
      </c>
      <c r="F105" s="109">
        <f>SUM(F76,F85,F97,F104)</f>
        <v>51876734.772600003</v>
      </c>
      <c r="G105" s="109">
        <f>SUM(G76,G85,G97,G104)</f>
        <v>49878448.039999992</v>
      </c>
      <c r="H105" s="109">
        <f>SUM(H76,H85,H97,H104)</f>
        <v>-1998286.732600003</v>
      </c>
      <c r="I105" s="110"/>
      <c r="J105" s="104"/>
    </row>
    <row r="106" spans="1:12" ht="9.9499999999999993" customHeight="1" thickTop="1" x14ac:dyDescent="0.25">
      <c r="A106" s="56"/>
      <c r="B106" s="45"/>
      <c r="C106" s="45"/>
      <c r="D106" s="45"/>
      <c r="E106" s="46"/>
      <c r="F106" s="46"/>
      <c r="G106" s="46"/>
      <c r="H106" s="46"/>
      <c r="I106" s="111"/>
      <c r="J106" s="104"/>
    </row>
    <row r="107" spans="1:12" s="1" customFormat="1" x14ac:dyDescent="0.25">
      <c r="A107" s="60"/>
      <c r="B107" s="162" t="str">
        <f>IF(ReportType=Lists!$O$2, "", "Close-Out Information")</f>
        <v/>
      </c>
      <c r="C107" s="163"/>
      <c r="D107" s="163"/>
      <c r="E107" s="163"/>
      <c r="F107" s="163"/>
      <c r="G107" s="163"/>
      <c r="H107" s="163"/>
      <c r="I107" s="164"/>
      <c r="J107" s="61"/>
    </row>
    <row r="108" spans="1:12" s="1" customFormat="1" x14ac:dyDescent="0.25">
      <c r="A108" s="60"/>
      <c r="B108" s="47"/>
      <c r="C108" s="172"/>
      <c r="D108" s="172"/>
      <c r="E108" s="172" t="str">
        <f>IF(ReportType=Lists!$O$2, "", "NOTES")</f>
        <v/>
      </c>
      <c r="F108" s="172"/>
      <c r="G108" s="172"/>
      <c r="H108" s="172"/>
      <c r="I108" s="173"/>
      <c r="J108" s="61"/>
    </row>
    <row r="109" spans="1:12" ht="15" customHeight="1" x14ac:dyDescent="0.25">
      <c r="A109" s="56"/>
      <c r="B109" s="80" t="str">
        <f>IF(ReportType=Lists!$O$2, "", "Number of Change Orders")</f>
        <v/>
      </c>
      <c r="C109" s="165"/>
      <c r="D109" s="166"/>
      <c r="E109" s="169"/>
      <c r="F109" s="170"/>
      <c r="G109" s="170"/>
      <c r="H109" s="170"/>
      <c r="I109" s="171"/>
      <c r="J109" s="57"/>
    </row>
    <row r="110" spans="1:12" ht="15" customHeight="1" x14ac:dyDescent="0.25">
      <c r="A110" s="56"/>
      <c r="B110" s="80" t="str">
        <f>IF(ReportType=Lists!$O$2, "", "Total Value of Change Orders")</f>
        <v/>
      </c>
      <c r="C110" s="177"/>
      <c r="D110" s="178"/>
      <c r="E110" s="120"/>
      <c r="F110" s="121"/>
      <c r="G110" s="121"/>
      <c r="H110" s="121"/>
      <c r="I110" s="122"/>
      <c r="J110" s="57"/>
    </row>
    <row r="111" spans="1:12" ht="15" customHeight="1" x14ac:dyDescent="0.25">
      <c r="A111" s="56"/>
      <c r="B111" s="80" t="str">
        <f>IF(ReportType=Lists!$O$2, "", "Outstanding Liabilities")</f>
        <v/>
      </c>
      <c r="C111" s="177"/>
      <c r="D111" s="178"/>
      <c r="E111" s="120"/>
      <c r="F111" s="121"/>
      <c r="G111" s="121"/>
      <c r="H111" s="121"/>
      <c r="I111" s="122"/>
      <c r="J111" s="57"/>
    </row>
    <row r="112" spans="1:12" x14ac:dyDescent="0.25">
      <c r="A112" s="56"/>
      <c r="B112" s="18" t="str">
        <f>IF(ReportType=Lists!$O$2, "", "Unsettled Claims")</f>
        <v/>
      </c>
      <c r="C112" s="167"/>
      <c r="D112" s="168"/>
      <c r="E112" s="169"/>
      <c r="F112" s="170"/>
      <c r="G112" s="170"/>
      <c r="H112" s="170"/>
      <c r="I112" s="171"/>
      <c r="J112" s="57"/>
    </row>
    <row r="113" spans="1:10" ht="9.9499999999999993" customHeight="1" x14ac:dyDescent="0.25">
      <c r="A113" s="56"/>
      <c r="J113" s="57"/>
    </row>
    <row r="114" spans="1:10" ht="15.75" thickBot="1" x14ac:dyDescent="0.3">
      <c r="A114" s="56"/>
      <c r="B114" s="1" t="s">
        <v>20</v>
      </c>
      <c r="J114" s="57"/>
    </row>
    <row r="115" spans="1:10" x14ac:dyDescent="0.25">
      <c r="A115" s="56"/>
      <c r="B115" s="144" t="s">
        <v>227</v>
      </c>
      <c r="C115" s="145"/>
      <c r="D115" s="145"/>
      <c r="E115" s="145"/>
      <c r="F115" s="145"/>
      <c r="G115" s="145"/>
      <c r="H115" s="145"/>
      <c r="I115" s="146"/>
      <c r="J115" s="57"/>
    </row>
    <row r="116" spans="1:10" x14ac:dyDescent="0.25">
      <c r="A116" s="56"/>
      <c r="B116" s="147"/>
      <c r="C116" s="148"/>
      <c r="D116" s="148"/>
      <c r="E116" s="148"/>
      <c r="F116" s="148"/>
      <c r="G116" s="148"/>
      <c r="H116" s="148"/>
      <c r="I116" s="149"/>
      <c r="J116" s="57"/>
    </row>
    <row r="117" spans="1:10" x14ac:dyDescent="0.25">
      <c r="A117" s="56"/>
      <c r="B117" s="147"/>
      <c r="C117" s="148"/>
      <c r="D117" s="148"/>
      <c r="E117" s="148"/>
      <c r="F117" s="148"/>
      <c r="G117" s="148"/>
      <c r="H117" s="148"/>
      <c r="I117" s="149"/>
      <c r="J117" s="57"/>
    </row>
    <row r="118" spans="1:10" x14ac:dyDescent="0.25">
      <c r="A118" s="56"/>
      <c r="B118" s="147"/>
      <c r="C118" s="148"/>
      <c r="D118" s="148"/>
      <c r="E118" s="148"/>
      <c r="F118" s="148"/>
      <c r="G118" s="148"/>
      <c r="H118" s="148"/>
      <c r="I118" s="149"/>
      <c r="J118" s="57"/>
    </row>
    <row r="119" spans="1:10" x14ac:dyDescent="0.25">
      <c r="A119" s="56"/>
      <c r="B119" s="147"/>
      <c r="C119" s="148"/>
      <c r="D119" s="148"/>
      <c r="E119" s="148"/>
      <c r="F119" s="148"/>
      <c r="G119" s="148"/>
      <c r="H119" s="148"/>
      <c r="I119" s="149"/>
      <c r="J119" s="57"/>
    </row>
    <row r="120" spans="1:10" x14ac:dyDescent="0.25">
      <c r="A120" s="56"/>
      <c r="B120" s="147"/>
      <c r="C120" s="148"/>
      <c r="D120" s="148"/>
      <c r="E120" s="148"/>
      <c r="F120" s="148"/>
      <c r="G120" s="148"/>
      <c r="H120" s="148"/>
      <c r="I120" s="149"/>
      <c r="J120" s="57"/>
    </row>
    <row r="121" spans="1:10" x14ac:dyDescent="0.25">
      <c r="A121" s="56"/>
      <c r="B121" s="147"/>
      <c r="C121" s="148"/>
      <c r="D121" s="148"/>
      <c r="E121" s="148"/>
      <c r="F121" s="148"/>
      <c r="G121" s="148"/>
      <c r="H121" s="148"/>
      <c r="I121" s="149"/>
      <c r="J121" s="57"/>
    </row>
    <row r="122" spans="1:10" x14ac:dyDescent="0.25">
      <c r="A122" s="56"/>
      <c r="B122" s="147"/>
      <c r="C122" s="148"/>
      <c r="D122" s="148"/>
      <c r="E122" s="148"/>
      <c r="F122" s="148"/>
      <c r="G122" s="148"/>
      <c r="H122" s="148"/>
      <c r="I122" s="149"/>
      <c r="J122" s="57"/>
    </row>
    <row r="123" spans="1:10" x14ac:dyDescent="0.25">
      <c r="A123" s="56"/>
      <c r="B123" s="147"/>
      <c r="C123" s="148"/>
      <c r="D123" s="148"/>
      <c r="E123" s="148"/>
      <c r="F123" s="148"/>
      <c r="G123" s="148"/>
      <c r="H123" s="148"/>
      <c r="I123" s="149"/>
      <c r="J123" s="57"/>
    </row>
    <row r="124" spans="1:10" x14ac:dyDescent="0.25">
      <c r="A124" s="56"/>
      <c r="B124" s="147"/>
      <c r="C124" s="148"/>
      <c r="D124" s="148"/>
      <c r="E124" s="148"/>
      <c r="F124" s="148"/>
      <c r="G124" s="148"/>
      <c r="H124" s="148"/>
      <c r="I124" s="149"/>
      <c r="J124" s="57"/>
    </row>
    <row r="125" spans="1:10" x14ac:dyDescent="0.25">
      <c r="A125" s="56"/>
      <c r="B125" s="147"/>
      <c r="C125" s="148"/>
      <c r="D125" s="148"/>
      <c r="E125" s="148"/>
      <c r="F125" s="148"/>
      <c r="G125" s="148"/>
      <c r="H125" s="148"/>
      <c r="I125" s="149"/>
      <c r="J125" s="57"/>
    </row>
    <row r="126" spans="1:10" x14ac:dyDescent="0.25">
      <c r="A126" s="56"/>
      <c r="B126" s="147"/>
      <c r="C126" s="148"/>
      <c r="D126" s="148"/>
      <c r="E126" s="148"/>
      <c r="F126" s="148"/>
      <c r="G126" s="148"/>
      <c r="H126" s="148"/>
      <c r="I126" s="149"/>
      <c r="J126" s="57"/>
    </row>
    <row r="127" spans="1:10" x14ac:dyDescent="0.25">
      <c r="A127" s="56"/>
      <c r="B127" s="147"/>
      <c r="C127" s="148"/>
      <c r="D127" s="148"/>
      <c r="E127" s="148"/>
      <c r="F127" s="148"/>
      <c r="G127" s="148"/>
      <c r="H127" s="148"/>
      <c r="I127" s="149"/>
      <c r="J127" s="57"/>
    </row>
    <row r="128" spans="1:10" x14ac:dyDescent="0.25">
      <c r="A128" s="56"/>
      <c r="B128" s="147"/>
      <c r="C128" s="148"/>
      <c r="D128" s="148"/>
      <c r="E128" s="148"/>
      <c r="F128" s="148"/>
      <c r="G128" s="148"/>
      <c r="H128" s="148"/>
      <c r="I128" s="149"/>
      <c r="J128" s="57"/>
    </row>
    <row r="129" spans="1:10" x14ac:dyDescent="0.25">
      <c r="A129" s="56"/>
      <c r="B129" s="147"/>
      <c r="C129" s="148"/>
      <c r="D129" s="148"/>
      <c r="E129" s="148"/>
      <c r="F129" s="148"/>
      <c r="G129" s="148"/>
      <c r="H129" s="148"/>
      <c r="I129" s="149"/>
      <c r="J129" s="57"/>
    </row>
    <row r="130" spans="1:10" x14ac:dyDescent="0.25">
      <c r="A130" s="56"/>
      <c r="B130" s="147"/>
      <c r="C130" s="148"/>
      <c r="D130" s="148"/>
      <c r="E130" s="148"/>
      <c r="F130" s="148"/>
      <c r="G130" s="148"/>
      <c r="H130" s="148"/>
      <c r="I130" s="149"/>
      <c r="J130" s="57"/>
    </row>
    <row r="131" spans="1:10" x14ac:dyDescent="0.25">
      <c r="A131" s="56"/>
      <c r="B131" s="147"/>
      <c r="C131" s="148"/>
      <c r="D131" s="148"/>
      <c r="E131" s="148"/>
      <c r="F131" s="148"/>
      <c r="G131" s="148"/>
      <c r="H131" s="148"/>
      <c r="I131" s="149"/>
      <c r="J131" s="57"/>
    </row>
    <row r="132" spans="1:10" x14ac:dyDescent="0.25">
      <c r="A132" s="56"/>
      <c r="B132" s="147"/>
      <c r="C132" s="148"/>
      <c r="D132" s="148"/>
      <c r="E132" s="148"/>
      <c r="F132" s="148"/>
      <c r="G132" s="148"/>
      <c r="H132" s="148"/>
      <c r="I132" s="149"/>
      <c r="J132" s="57"/>
    </row>
    <row r="133" spans="1:10" x14ac:dyDescent="0.25">
      <c r="A133" s="56"/>
      <c r="B133" s="147"/>
      <c r="C133" s="148"/>
      <c r="D133" s="148"/>
      <c r="E133" s="148"/>
      <c r="F133" s="148"/>
      <c r="G133" s="148"/>
      <c r="H133" s="148"/>
      <c r="I133" s="149"/>
      <c r="J133" s="57"/>
    </row>
    <row r="134" spans="1:10" ht="15.75" thickBot="1" x14ac:dyDescent="0.3">
      <c r="A134" s="56"/>
      <c r="B134" s="150"/>
      <c r="C134" s="151"/>
      <c r="D134" s="151"/>
      <c r="E134" s="151"/>
      <c r="F134" s="151"/>
      <c r="G134" s="151"/>
      <c r="H134" s="151"/>
      <c r="I134" s="152"/>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94">
    <cfRule type="expression" dxfId="3" priority="1">
      <formula>CELL("PROTECT", A1)=0</formula>
    </cfRule>
  </conditionalFormatting>
  <conditionalFormatting sqref="A95:J109 A110:C111 E110:J111 A112:J135">
    <cfRule type="expression" dxfId="2" priority="4">
      <formula>CELL("PROTECT", A95)=0</formula>
    </cfRule>
  </conditionalFormatting>
  <conditionalFormatting sqref="E95:I96">
    <cfRule type="expression" dxfId="0" priority="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00000000-0004-0000-0100-000000000000}"/>
  </hyperlinks>
  <pageMargins left="0.45" right="0.45" top="0.5" bottom="0.5" header="0.3" footer="0.3"/>
  <pageSetup scale="63"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19" zoomScaleNormal="100" workbookViewId="0">
      <selection activeCell="V18" sqref="V18"/>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4" t="s">
        <v>204</v>
      </c>
      <c r="B1" s="224"/>
      <c r="C1" s="224"/>
      <c r="D1" s="224"/>
      <c r="E1" s="224"/>
      <c r="F1" s="224"/>
      <c r="G1" s="224"/>
      <c r="H1" s="224"/>
      <c r="I1" s="224"/>
      <c r="J1" s="224"/>
      <c r="K1" s="224"/>
      <c r="L1" s="224"/>
      <c r="M1" s="224"/>
      <c r="N1" s="224"/>
      <c r="O1" s="224"/>
      <c r="P1" s="224"/>
      <c r="Q1" s="224"/>
      <c r="R1" s="224"/>
      <c r="S1" s="127"/>
      <c r="T1" s="126"/>
      <c r="U1" s="126"/>
      <c r="V1" s="126"/>
      <c r="W1" s="126"/>
      <c r="X1" s="126"/>
      <c r="Y1" s="126"/>
      <c r="Z1" s="126"/>
      <c r="AA1" s="126"/>
      <c r="AB1" s="126"/>
      <c r="AC1" s="126"/>
      <c r="AD1" s="126"/>
      <c r="AE1" s="126"/>
    </row>
    <row r="2" spans="1:31" ht="15" customHeight="1" x14ac:dyDescent="0.35">
      <c r="A2" s="224"/>
      <c r="B2" s="224"/>
      <c r="C2" s="224"/>
      <c r="D2" s="224"/>
      <c r="E2" s="224"/>
      <c r="F2" s="224"/>
      <c r="G2" s="224"/>
      <c r="H2" s="224"/>
      <c r="I2" s="224"/>
      <c r="J2" s="224"/>
      <c r="K2" s="224"/>
      <c r="L2" s="224"/>
      <c r="M2" s="224"/>
      <c r="N2" s="224"/>
      <c r="O2" s="224"/>
      <c r="P2" s="224"/>
      <c r="Q2" s="224"/>
      <c r="R2" s="224"/>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
  <sheetViews>
    <sheetView showGridLines="0" view="pageLayout" topLeftCell="A2" zoomScaleNormal="100" workbookViewId="0">
      <selection activeCell="A3" sqref="A3"/>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4" t="s">
        <v>204</v>
      </c>
      <c r="B1" s="224"/>
      <c r="C1" s="224"/>
      <c r="D1" s="224"/>
      <c r="E1" s="224"/>
      <c r="F1" s="224"/>
      <c r="G1" s="224"/>
      <c r="H1" s="224"/>
      <c r="I1" s="224"/>
      <c r="J1" s="224"/>
      <c r="K1" s="224"/>
      <c r="L1" s="224"/>
      <c r="M1" s="224"/>
      <c r="N1" s="224"/>
      <c r="O1" s="224"/>
      <c r="P1" s="224"/>
      <c r="Q1" s="224"/>
      <c r="R1" s="224"/>
      <c r="S1" s="127"/>
      <c r="T1" s="126"/>
      <c r="U1" s="126"/>
      <c r="V1" s="126"/>
      <c r="W1" s="126"/>
      <c r="X1" s="126"/>
      <c r="Y1" s="126"/>
      <c r="Z1" s="126"/>
      <c r="AA1" s="126"/>
      <c r="AB1" s="126"/>
      <c r="AC1" s="126"/>
      <c r="AD1" s="126"/>
      <c r="AE1" s="126"/>
    </row>
    <row r="2" spans="1:31" ht="15" customHeight="1" x14ac:dyDescent="0.35">
      <c r="A2" s="224"/>
      <c r="B2" s="224"/>
      <c r="C2" s="224"/>
      <c r="D2" s="224"/>
      <c r="E2" s="224"/>
      <c r="F2" s="224"/>
      <c r="G2" s="224"/>
      <c r="H2" s="224"/>
      <c r="I2" s="224"/>
      <c r="J2" s="224"/>
      <c r="K2" s="224"/>
      <c r="L2" s="224"/>
      <c r="M2" s="224"/>
      <c r="N2" s="224"/>
      <c r="O2" s="224"/>
      <c r="P2" s="224"/>
      <c r="Q2" s="224"/>
      <c r="R2" s="224"/>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3"/>
  <sheetViews>
    <sheetView showGridLines="0" topLeftCell="A37" workbookViewId="0">
      <selection activeCell="Z37" sqref="Z37"/>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4" t="s">
        <v>204</v>
      </c>
      <c r="B1" s="224"/>
      <c r="C1" s="224"/>
      <c r="D1" s="224"/>
      <c r="E1" s="224"/>
      <c r="F1" s="224"/>
      <c r="G1" s="224"/>
      <c r="H1" s="224"/>
      <c r="I1" s="224"/>
      <c r="J1" s="224"/>
      <c r="K1" s="224"/>
      <c r="L1" s="224"/>
      <c r="M1" s="224"/>
      <c r="N1" s="224"/>
      <c r="O1" s="224"/>
      <c r="P1" s="224"/>
      <c r="Q1" s="224"/>
      <c r="R1" s="224"/>
      <c r="S1" s="127"/>
      <c r="T1" s="126"/>
      <c r="U1" s="126"/>
      <c r="V1" s="126"/>
      <c r="W1" s="126"/>
      <c r="X1" s="126"/>
      <c r="Y1" s="126"/>
      <c r="Z1" s="126"/>
      <c r="AA1" s="126"/>
      <c r="AB1" s="126"/>
      <c r="AC1" s="126"/>
      <c r="AD1" s="126"/>
      <c r="AE1" s="126"/>
    </row>
    <row r="2" spans="1:31" ht="15" customHeight="1" x14ac:dyDescent="0.35">
      <c r="A2" s="224"/>
      <c r="B2" s="224"/>
      <c r="C2" s="224"/>
      <c r="D2" s="224"/>
      <c r="E2" s="224"/>
      <c r="F2" s="224"/>
      <c r="G2" s="224"/>
      <c r="H2" s="224"/>
      <c r="I2" s="224"/>
      <c r="J2" s="224"/>
      <c r="K2" s="224"/>
      <c r="L2" s="224"/>
      <c r="M2" s="224"/>
      <c r="N2" s="224"/>
      <c r="O2" s="224"/>
      <c r="P2" s="224"/>
      <c r="Q2" s="224"/>
      <c r="R2" s="224"/>
      <c r="S2" s="127"/>
      <c r="T2" s="126"/>
      <c r="U2" s="126"/>
      <c r="V2" s="126"/>
      <c r="W2" s="126"/>
      <c r="X2" s="126"/>
      <c r="Y2" s="126"/>
      <c r="Z2" s="126"/>
      <c r="AA2" s="126"/>
      <c r="AB2" s="126"/>
      <c r="AC2" s="126"/>
      <c r="AD2" s="126"/>
      <c r="AE2" s="126"/>
    </row>
    <row r="3" spans="1:31" ht="9" customHeight="1" x14ac:dyDescent="0.25"/>
  </sheetData>
  <mergeCells count="1">
    <mergeCell ref="A1:R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3"/>
  <sheetViews>
    <sheetView topLeftCell="A45" workbookViewId="0">
      <selection activeCell="T9" sqref="A1:XFD1048576"/>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21" x14ac:dyDescent="0.35">
      <c r="A1" s="224" t="s">
        <v>204</v>
      </c>
      <c r="B1" s="224"/>
      <c r="C1" s="224"/>
      <c r="D1" s="224"/>
      <c r="E1" s="224"/>
      <c r="F1" s="224"/>
      <c r="G1" s="224"/>
      <c r="H1" s="224"/>
      <c r="I1" s="224"/>
      <c r="J1" s="224"/>
      <c r="K1" s="224"/>
      <c r="L1" s="224"/>
      <c r="M1" s="224"/>
      <c r="N1" s="224"/>
      <c r="O1" s="224"/>
      <c r="P1" s="224"/>
      <c r="Q1" s="224"/>
      <c r="R1" s="224"/>
      <c r="S1" s="127"/>
      <c r="T1" s="126"/>
      <c r="U1" s="126"/>
      <c r="V1" s="126"/>
      <c r="W1" s="126"/>
      <c r="X1" s="126"/>
      <c r="Y1" s="126"/>
      <c r="Z1" s="126"/>
      <c r="AA1" s="126"/>
      <c r="AB1" s="126"/>
      <c r="AC1" s="126"/>
      <c r="AD1" s="126"/>
      <c r="AE1" s="126"/>
    </row>
    <row r="2" spans="1:31" ht="21" x14ac:dyDescent="0.35">
      <c r="A2" s="224"/>
      <c r="B2" s="224"/>
      <c r="C2" s="224"/>
      <c r="D2" s="224"/>
      <c r="E2" s="224"/>
      <c r="F2" s="224"/>
      <c r="G2" s="224"/>
      <c r="H2" s="224"/>
      <c r="I2" s="224"/>
      <c r="J2" s="224"/>
      <c r="K2" s="224"/>
      <c r="L2" s="224"/>
      <c r="M2" s="224"/>
      <c r="N2" s="224"/>
      <c r="O2" s="224"/>
      <c r="P2" s="224"/>
      <c r="Q2" s="224"/>
      <c r="R2" s="224"/>
      <c r="S2" s="127"/>
      <c r="T2" s="126"/>
      <c r="U2" s="126"/>
      <c r="V2" s="126"/>
      <c r="W2" s="126"/>
      <c r="X2" s="126"/>
      <c r="Y2" s="126"/>
      <c r="Z2" s="126"/>
      <c r="AA2" s="126"/>
      <c r="AB2" s="126"/>
      <c r="AC2" s="126"/>
      <c r="AD2" s="126"/>
      <c r="AE2" s="126"/>
    </row>
    <row r="3" spans="1:31" ht="9" customHeight="1" x14ac:dyDescent="0.25"/>
  </sheetData>
  <mergeCells count="1">
    <mergeCell ref="A1:R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QuickStartGuide</vt:lpstr>
      <vt:lpstr>Major Project Report</vt:lpstr>
      <vt:lpstr>Photo Gallery</vt:lpstr>
      <vt:lpstr>Photo Gallery (2)</vt:lpstr>
      <vt:lpstr>Photo Gallery (3)</vt:lpstr>
      <vt:lpstr>Photo Gallery (4)</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30000127 Grays Harbor College Student Services and Instructional Building</dc:title>
  <dc:creator>Office of Financial Management;Christine Thomas</dc:creator>
  <cp:lastModifiedBy>Susan Locke</cp:lastModifiedBy>
  <cp:lastPrinted>2025-06-06T16:48:04Z</cp:lastPrinted>
  <dcterms:created xsi:type="dcterms:W3CDTF">2012-08-29T14:59:47Z</dcterms:created>
  <dcterms:modified xsi:type="dcterms:W3CDTF">2025-06-16T13:53:31Z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