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7479657D-E839-4486-A48B-270103F37253}" xr6:coauthVersionLast="47" xr6:coauthVersionMax="47" xr10:uidLastSave="{00000000-0000-0000-0000-000000000000}"/>
  <bookViews>
    <workbookView xWindow="28680" yWindow="-120" windowWidth="29040" windowHeight="15720" firstSheet="1" activeTab="1" xr2:uid="{00000000-000D-0000-FFFF-FFFF00000000}"/>
  </bookViews>
  <sheets>
    <sheet name="QuickStartGuide" sheetId="5" r:id="rId1"/>
    <sheet name="Major Project Report" sheetId="3" r:id="rId2"/>
    <sheet name="Photo Gallery (current)" sheetId="9" r:id="rId3"/>
    <sheet name="Photo Gallery (4)" sheetId="6" r:id="rId4"/>
    <sheet name="Photo Gallery (3)" sheetId="8" r:id="rId5"/>
    <sheet name="Photo Gallery (2)" sheetId="7" r:id="rId6"/>
    <sheet name="Lists" sheetId="4" state="hidden" r:id="rId7"/>
  </sheets>
  <externalReferences>
    <externalReference r:id="rId8"/>
    <externalReference r:id="rId9"/>
    <externalReference r:id="rId10"/>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5">'[2]Major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5">'Photo Gallery (2)'!$A$1:$R$86</definedName>
    <definedName name="_xlnm.Print_Area" localSheetId="4">'Photo Gallery (3)'!$A$1:$R$86</definedName>
    <definedName name="_xlnm.Print_Area" localSheetId="3">'Photo Gallery (4)'!$A$1:$R$86</definedName>
    <definedName name="_xlnm.Print_Area" localSheetId="2">'Photo Gallery (current)'!$A$1:$R$86</definedName>
    <definedName name="procurement">[3]Sheet2!$D$12:$D$15</definedName>
    <definedName name="ReportType" localSheetId="5">'[2]Major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5" i="3" l="1"/>
  <c r="C48" i="3"/>
  <c r="E44" i="3" l="1"/>
  <c r="F83" i="3" l="1"/>
  <c r="F82" i="3"/>
  <c r="G81" i="3"/>
  <c r="G80" i="3"/>
  <c r="G79" i="3"/>
  <c r="C46" i="3"/>
  <c r="E46" i="3" s="1"/>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L91" i="3" s="1" a="1"/>
  <c r="L91" i="3" s="1"/>
  <c r="H84" i="3"/>
  <c r="H83" i="3"/>
  <c r="H82" i="3"/>
  <c r="H81" i="3"/>
  <c r="H80" i="3"/>
  <c r="H79" i="3"/>
  <c r="H76" i="3"/>
  <c r="H61" i="3"/>
  <c r="H60" i="3"/>
  <c r="H58" i="3"/>
  <c r="H57" i="3"/>
  <c r="H74" i="3" l="1"/>
  <c r="E59" i="3"/>
  <c r="F59" i="3"/>
  <c r="G59" i="3"/>
  <c r="H59" i="3" l="1"/>
  <c r="B96" i="3"/>
  <c r="B95" i="3"/>
  <c r="G74" i="3" l="1"/>
  <c r="G56" i="3"/>
  <c r="F91" i="3" l="1"/>
  <c r="F97" i="3" s="1"/>
  <c r="E91" i="3"/>
  <c r="E97" i="3" s="1"/>
  <c r="H91" i="3" l="1"/>
  <c r="G97" i="3"/>
  <c r="H97" i="3" s="1"/>
  <c r="H47" i="3"/>
  <c r="H46" i="3"/>
  <c r="H44" i="3"/>
  <c r="H42" i="3"/>
  <c r="H41" i="3"/>
  <c r="H39" i="3"/>
  <c r="H34" i="3"/>
  <c r="G43" i="3"/>
  <c r="C43" i="3"/>
  <c r="G38" i="3"/>
  <c r="F38" i="3"/>
  <c r="C38" i="3"/>
  <c r="D33" i="3"/>
  <c r="E33" i="3"/>
  <c r="F33" i="3"/>
  <c r="G33" i="3"/>
  <c r="C33" i="3"/>
  <c r="H33" i="3" l="1"/>
  <c r="D48" i="3"/>
  <c r="G48" i="3"/>
  <c r="F48" i="3"/>
  <c r="E48" i="3"/>
  <c r="F104" i="3"/>
  <c r="G104" i="3"/>
  <c r="H104" i="3" s="1"/>
  <c r="H48" i="3" l="1"/>
  <c r="F85" i="3" l="1"/>
  <c r="E104" i="3"/>
  <c r="H85" i="3" l="1"/>
  <c r="E85" i="3"/>
  <c r="H105" i="3" l="1"/>
  <c r="E62" i="3"/>
  <c r="E105" i="3"/>
  <c r="E63" i="3"/>
  <c r="G62" i="3"/>
  <c r="F62" i="3"/>
  <c r="F63" i="3"/>
  <c r="G105" i="3"/>
  <c r="G63" i="3"/>
  <c r="H62" i="3" l="1"/>
  <c r="H63" i="3"/>
  <c r="F10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<sst xmlns="http://schemas.openxmlformats.org/spreadsheetml/2006/main" count="258" uniqueCount="235">
  <si>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</si>
  <si>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</si>
  <si>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</si>
  <si>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</si>
  <si>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</si>
  <si>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</si>
  <si>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</si>
  <si>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</si>
  <si>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</si>
  <si>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</si>
  <si>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</si>
  <si>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</si>
  <si>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</si>
  <si>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</si>
  <si>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</si>
  <si>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</si>
  <si>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</si>
  <si>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</si>
  <si>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</si>
  <si>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</si>
  <si>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</si>
  <si>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</si>
  <si>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</si>
  <si>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</si>
  <si>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</si>
  <si>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</si>
  <si>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</si>
  <si>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</si>
  <si>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</si>
  <si>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</si>
  <si>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</si>
  <si>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</si>
  <si>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</si>
  <si>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</si>
  <si>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</si>
  <si>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</si>
  <si>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</si>
  <si>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</si>
  <si>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</si>
  <si>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</si>
  <si>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</si>
  <si>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</si>
  <si>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</si>
  <si>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</si>
  <si>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</si>
  <si>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</si>
  <si>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</si>
  <si>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</si>
  <si>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</si>
  <si>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</si>
  <si>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</si>
  <si>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</si>
  <si>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</si>
  <si>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</si>
  <si>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</si>
  <si>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</si>
  <si>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</si>
  <si>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</si>
  <si>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</si>
  <si>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</si>
  <si>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</si>
  <si>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</si>
  <si>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</si>
  <si>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</si>
  <si>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</si>
  <si>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</si>
  <si>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</si>
  <si>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</si>
  <si>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</si>
  <si>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</si>
  <si>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</si>
  <si>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</si>
  <si>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</si>
  <si>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</si>
  <si>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</si>
  <si>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</si>
  <si>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</si>
  <si>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</si>
  <si>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</si>
  <si>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</si>
  <si>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</si>
  <si>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</si>
  <si>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</si>
  <si>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</si>
  <si>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</si>
  <si>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</si>
  <si>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</si>
  <si>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</si>
  <si>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</si>
  <si>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</si>
  <si>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</si>
  <si>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</si>
  <si>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</si>
  <si>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</si>
  <si>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</si>
  <si>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</si>
  <si>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</si>
  <si>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</si>
  <si>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</si>
  <si>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</si>
  <si>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</si>
  <si>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</si>
  <si>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</si>
  <si>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</si>
  <si>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</si>
  <si>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</si>
  <si>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</si>
  <si>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</si>
  <si>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</si>
  <si>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</si>
  <si>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</si>
  <si>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</si>
  <si>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</si>
  <si>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</si>
  <si>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</si>
  <si>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</si>
  <si>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</si>
  <si>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</si>
  <si>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</si>
  <si>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</si>
  <si>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</si>
  <si>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</si>
  <si>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</si>
  <si>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</si>
  <si>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</si>
  <si>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</si>
  <si>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</si>
  <si>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</si>
  <si>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</si>
  <si>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</si>
  <si>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</si>
  <si>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</si>
  <si>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</si>
  <si>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</si>
  <si>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</si>
  <si>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</si>
  <si>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</si>
  <si>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</si>
  <si>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</si>
  <si>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</si>
  <si>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</si>
  <si>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</si>
  <si>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</si>
  <si>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</si>
  <si>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</si>
  <si>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</si>
  <si>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</si>
  <si>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</si>
  <si>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</si>
  <si>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</si>
  <si>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</si>
  <si>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</si>
  <si>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</si>
  <si>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</si>
  <si>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</si>
  <si>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</si>
  <si>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</si>
  <si>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</si>
  <si>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</si>
  <si>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</si>
  <si>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</si>
  <si>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</si>
  <si>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</si>
  <si>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</si>
  <si>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</si>
  <si>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</si>
  <si>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</si>
  <si>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</si>
  <si>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</si>
  <si>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</si>
  <si>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</si>
  <si>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</si>
  <si>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</si>
  <si>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</si>
  <si>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</si>
  <si>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</si>
  <si>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</si>
  <si>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</si>
  <si>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</si>
  <si>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</si>
  <si>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</si>
  <si>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</si>
  <si>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</si>
  <si>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</si>
  <si>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</si>
  <si>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</si>
  <si>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</si>
  <si>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</si>
  <si>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</si>
  <si>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</si>
  <si>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</si>
  <si>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</si>
  <si>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</si>
  <si>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</si>
  <si>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</si>
  <si>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</si>
  <si>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</si>
  <si>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</si>
  <si>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</si>
  <si>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</si>
  <si>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</si>
  <si>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</si>
  <si>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</si>
  <si>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</si>
  <si>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</si>
  <si>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</si>
  <si>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</si>
  <si>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</si>
  <si>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</si>
  <si>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</si>
  <si>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</si>
  <si>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Olympic College Shop Building Renovation</t>
  </si>
  <si>
    <t>This project includes a renovation of the existing Shop building on the Bremerton campus. The programs impacted will be Welding, CNC Precision Machining, and technical design. The building will undergo infrastructure improvements to make it compliant with current codes. The interior will be renovated to support program needs and the HVAC system, plumbing and electrical will be updated.</t>
  </si>
  <si>
    <t>U97 bal moved to A01</t>
  </si>
  <si>
    <t>A01</t>
  </si>
  <si>
    <t>Q656</t>
  </si>
  <si>
    <t>P411</t>
  </si>
  <si>
    <t>OFM approved</t>
  </si>
  <si>
    <t>SSW 2018-056 B(1,2) + Welsh Cx 2018-056 F (5)</t>
  </si>
  <si>
    <t>SSW 2018-056 C Basic Svcs (C-100 B-2)</t>
  </si>
  <si>
    <t>C-100 B-3 Subtotal</t>
  </si>
  <si>
    <t>Div. #2 &amp; #31</t>
  </si>
  <si>
    <t>Div. #1</t>
  </si>
  <si>
    <t>Div. # 3-33 (less #31)</t>
  </si>
  <si>
    <t>move welding prog+ permits</t>
  </si>
  <si>
    <t>Part of existing mezzanine not legally occupiable. It will be converted to new Mechanical/Electrical room
Wa Arts Commission - December 2022 Art installed July 2022 in front of Building 10, BSC.</t>
  </si>
  <si>
    <t>147 - Other Local Funding</t>
  </si>
  <si>
    <t>Brent Palmason</t>
  </si>
  <si>
    <t>360-475-7121</t>
  </si>
  <si>
    <t>bpalmason@olympic.edu</t>
  </si>
  <si>
    <t>June 2025</t>
  </si>
  <si>
    <t xml:space="preserve">The project is 100% complete. Substantial completion occurred on 9/20/24 and Occupancy occurred on  9/23/24. All punch list work is complete. The general contractor contract has remained open as approximately $400K in disputed costs have been negotiated. As of 6/10/25 an agreement was reached on final contract costs and DES will now move to amend and close out the contract. Final project acceptance is anticipated in 7/2025. 
</t>
  </si>
  <si>
    <t>24 change orders</t>
  </si>
  <si>
    <t>% of Bldg. Area that is being remodeled</t>
  </si>
  <si>
    <t>057  - State Bldg. Const Acct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</si>
</sst>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9">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169" fontId="0" fillId="3" borderId="12" xfId="1" applyNumberFormat="1" applyFont="1" applyFill="1" applyBorder="1" applyAlignment="1" applyProtection="1">
      <protection locked="0"/>
    </xf>
    <xf numFmtId="6" fontId="0" fillId="0" borderId="10" xfId="0" applyNumberFormat="1" applyBorder="1" applyAlignment="1" applyProtection="1">
      <alignment horizontal="left" wrapText="1"/>
      <protection locked="0"/>
    </xf>
    <xf numFmtId="0" fontId="0" fillId="0" borderId="10" xfId="0" applyBorder="1" applyAlignment="1" applyProtection="1">
      <alignment horizontal="center" wrapText="1"/>
      <protection locked="0"/>
    </xf>
    <xf numFmtId="0" fontId="4" fillId="0" borderId="10" xfId="0" applyFont="1" applyBorder="1" applyAlignment="1" applyProtection="1">
      <alignment horizontal="left" wrapText="1"/>
      <protection locked="0"/>
    </xf>
    <xf numFmtId="44" fontId="0" fillId="0" borderId="0" xfId="0" applyNumberFormat="1"/>
    <xf numFmtId="166" fontId="0" fillId="0" borderId="0" xfId="0" applyNumberFormat="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10.jpeg"/><Relationship Id="rId7" Type="http://schemas.openxmlformats.org/officeDocument/2006/relationships/image" Target="../media/image1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12.jpeg"/><Relationship Id="rId4" Type="http://schemas.openxmlformats.org/officeDocument/2006/relationships/image" Target="../media/image11.jpeg"/><Relationship Id="rId9"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descr="Shops Building 1360">
          <a:extLst>
            <a:ext uri="{FF2B5EF4-FFF2-40B4-BE49-F238E27FC236}">
              <a16:creationId xmlns:a16="http://schemas.microsoft.com/office/drawing/2014/main" id="{565EC02D-AF25-497A-AFA4-DA94377A357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6A554EBA-2031-479E-9C88-21C86632022C}"/>
            </a:ext>
          </a:extLst>
        </xdr:cNvPr>
        <xdr:cNvSpPr txBox="1"/>
      </xdr:nvSpPr>
      <xdr:spPr>
        <a:xfrm>
          <a:off x="4000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70472</xdr:rowOff>
    </xdr:from>
    <xdr:to>
      <xdr:col>16</xdr:col>
      <xdr:colOff>237259</xdr:colOff>
      <xdr:row>30</xdr:row>
      <xdr:rowOff>57149</xdr:rowOff>
    </xdr:to>
    <xdr:pic>
      <xdr:nvPicPr>
        <xdr:cNvPr id="4" name="Picture 3" descr="Interior finishes complete.&#10;">
          <a:extLst>
            <a:ext uri="{FF2B5EF4-FFF2-40B4-BE49-F238E27FC236}">
              <a16:creationId xmlns:a16="http://schemas.microsoft.com/office/drawing/2014/main" id="{596A9077-3B81-412C-AC8F-37A1EF565B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5886450" y="946772"/>
          <a:ext cx="3904384" cy="47491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C8E2EFA5-31BE-4499-BAF7-D46C53B1D8E0}"/>
            </a:ext>
          </a:extLst>
        </xdr:cNvPr>
        <xdr:cNvSpPr txBox="1"/>
      </xdr:nvSpPr>
      <xdr:spPr>
        <a:xfrm>
          <a:off x="5686425"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127187</xdr:colOff>
      <xdr:row>26</xdr:row>
      <xdr:rowOff>70473</xdr:rowOff>
    </xdr:from>
    <xdr:to>
      <xdr:col>7</xdr:col>
      <xdr:colOff>157696</xdr:colOff>
      <xdr:row>40</xdr:row>
      <xdr:rowOff>169554</xdr:rowOff>
    </xdr:to>
    <xdr:pic>
      <xdr:nvPicPr>
        <xdr:cNvPr id="6" name="Picture 5" descr="Building Exterior&#10;">
          <a:extLst>
            <a:ext uri="{FF2B5EF4-FFF2-40B4-BE49-F238E27FC236}">
              <a16:creationId xmlns:a16="http://schemas.microsoft.com/office/drawing/2014/main" id="{A6C338BA-55E6-452B-912E-C136C064F0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36787" y="49472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5A1A20DE-6E7E-4257-A6BB-A70EED7B23EC}"/>
            </a:ext>
          </a:extLst>
        </xdr:cNvPr>
        <xdr:cNvSpPr txBox="1"/>
      </xdr:nvSpPr>
      <xdr:spPr>
        <a:xfrm>
          <a:off x="400050"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Building Exterior</a:t>
          </a:r>
          <a:endParaRPr lang="en-US" sz="1100" b="1">
            <a:solidFill>
              <a:schemeClr val="bg1"/>
            </a:solidFill>
          </a:endParaRPr>
        </a:p>
      </xdr:txBody>
    </xdr:sp>
    <xdr:clientData fLocksWithSheet="0"/>
  </xdr:twoCellAnchor>
  <xdr:twoCellAnchor>
    <xdr:from>
      <xdr:col>9</xdr:col>
      <xdr:colOff>371475</xdr:colOff>
      <xdr:row>31</xdr:row>
      <xdr:rowOff>38100</xdr:rowOff>
    </xdr:from>
    <xdr:to>
      <xdr:col>16</xdr:col>
      <xdr:colOff>466724</xdr:colOff>
      <xdr:row>32</xdr:row>
      <xdr:rowOff>85725</xdr:rowOff>
    </xdr:to>
    <xdr:sp macro="" textlink="" fLocksText="0">
      <xdr:nvSpPr>
        <xdr:cNvPr id="8" name="TextBox 7">
          <a:extLst>
            <a:ext uri="{FF2B5EF4-FFF2-40B4-BE49-F238E27FC236}">
              <a16:creationId xmlns:a16="http://schemas.microsoft.com/office/drawing/2014/main" id="{4C3632C0-03BA-4E97-B340-0D5EDBE04095}"/>
            </a:ext>
          </a:extLst>
        </xdr:cNvPr>
        <xdr:cNvSpPr txBox="1"/>
      </xdr:nvSpPr>
      <xdr:spPr>
        <a:xfrm>
          <a:off x="5657850" y="58674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finishes complete.</a:t>
          </a:r>
        </a:p>
        <a:p>
          <a:pPr algn="ctr"/>
          <a:endParaRPr lang="en-US" sz="1100" b="1">
            <a:solidFill>
              <a:schemeClr val="bg1"/>
            </a:solidFill>
          </a:endParaRPr>
        </a:p>
      </xdr:txBody>
    </xdr:sp>
    <xdr:clientData fLocksWithSheet="0"/>
  </xdr:twoCellAnchor>
  <xdr:twoCellAnchor>
    <xdr:from>
      <xdr:col>2</xdr:col>
      <xdr:colOff>295786</xdr:colOff>
      <xdr:row>47</xdr:row>
      <xdr:rowOff>70473</xdr:rowOff>
    </xdr:from>
    <xdr:to>
      <xdr:col>5</xdr:col>
      <xdr:colOff>541547</xdr:colOff>
      <xdr:row>61</xdr:row>
      <xdr:rowOff>169554</xdr:rowOff>
    </xdr:to>
    <xdr:pic>
      <xdr:nvPicPr>
        <xdr:cNvPr id="9" name="Picture 8" descr="Lobby, open study&#10;">
          <a:extLst>
            <a:ext uri="{FF2B5EF4-FFF2-40B4-BE49-F238E27FC236}">
              <a16:creationId xmlns:a16="http://schemas.microsoft.com/office/drawing/2014/main" id="{CA037950-0052-4FDD-853C-24D7024EAA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14986" y="8947773"/>
          <a:ext cx="2074561"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371475</xdr:colOff>
      <xdr:row>62</xdr:row>
      <xdr:rowOff>57150</xdr:rowOff>
    </xdr:from>
    <xdr:to>
      <xdr:col>5</xdr:col>
      <xdr:colOff>476250</xdr:colOff>
      <xdr:row>63</xdr:row>
      <xdr:rowOff>104775</xdr:rowOff>
    </xdr:to>
    <xdr:sp macro="" textlink="" fLocksText="0">
      <xdr:nvSpPr>
        <xdr:cNvPr id="10" name="TextBox 9">
          <a:extLst>
            <a:ext uri="{FF2B5EF4-FFF2-40B4-BE49-F238E27FC236}">
              <a16:creationId xmlns:a16="http://schemas.microsoft.com/office/drawing/2014/main" id="{B290D3D2-AADE-4E50-938F-C1D0AF8009F1}"/>
            </a:ext>
          </a:extLst>
        </xdr:cNvPr>
        <xdr:cNvSpPr txBox="1"/>
      </xdr:nvSpPr>
      <xdr:spPr>
        <a:xfrm>
          <a:off x="1590675" y="11791950"/>
          <a:ext cx="1933575"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Lobby,</a:t>
          </a:r>
          <a:r>
            <a:rPr lang="en-US" sz="1100" b="1" baseline="0">
              <a:solidFill>
                <a:schemeClr val="bg1"/>
              </a:solidFill>
            </a:rPr>
            <a:t> open study</a:t>
          </a:r>
        </a:p>
        <a:p>
          <a:pPr algn="ctr"/>
          <a:endParaRPr lang="en-US" sz="1100" b="1">
            <a:solidFill>
              <a:schemeClr val="bg1"/>
            </a:solidFill>
          </a:endParaRPr>
        </a:p>
      </xdr:txBody>
    </xdr:sp>
    <xdr:clientData fLocksWithSheet="0"/>
  </xdr:twoCellAnchor>
  <xdr:twoCellAnchor>
    <xdr:from>
      <xdr:col>10</xdr:col>
      <xdr:colOff>98612</xdr:colOff>
      <xdr:row>47</xdr:row>
      <xdr:rowOff>70473</xdr:rowOff>
    </xdr:from>
    <xdr:to>
      <xdr:col>16</xdr:col>
      <xdr:colOff>129121</xdr:colOff>
      <xdr:row>61</xdr:row>
      <xdr:rowOff>169554</xdr:rowOff>
    </xdr:to>
    <xdr:pic>
      <xdr:nvPicPr>
        <xdr:cNvPr id="11" name="Picture 10" descr="Welding booths and open shop&#10;">
          <a:extLst>
            <a:ext uri="{FF2B5EF4-FFF2-40B4-BE49-F238E27FC236}">
              <a16:creationId xmlns:a16="http://schemas.microsoft.com/office/drawing/2014/main" id="{214591DA-E2B3-4957-AFFC-803AF776015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94587" y="89477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2" name="TextBox 11">
          <a:extLst>
            <a:ext uri="{FF2B5EF4-FFF2-40B4-BE49-F238E27FC236}">
              <a16:creationId xmlns:a16="http://schemas.microsoft.com/office/drawing/2014/main" id="{6F98F58C-0423-49C5-9EE5-811B5499F9AB}"/>
            </a:ext>
          </a:extLst>
        </xdr:cNvPr>
        <xdr:cNvSpPr txBox="1"/>
      </xdr:nvSpPr>
      <xdr:spPr>
        <a:xfrm>
          <a:off x="5686425"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Welding booths and open shop</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98612</xdr:colOff>
      <xdr:row>68</xdr:row>
      <xdr:rowOff>70473</xdr:rowOff>
    </xdr:from>
    <xdr:to>
      <xdr:col>7</xdr:col>
      <xdr:colOff>129121</xdr:colOff>
      <xdr:row>82</xdr:row>
      <xdr:rowOff>169555</xdr:rowOff>
    </xdr:to>
    <xdr:pic>
      <xdr:nvPicPr>
        <xdr:cNvPr id="13" name="Picture 12" descr="Precision machining shop.&#10;">
          <a:extLst>
            <a:ext uri="{FF2B5EF4-FFF2-40B4-BE49-F238E27FC236}">
              <a16:creationId xmlns:a16="http://schemas.microsoft.com/office/drawing/2014/main" id="{BB15DE0B-C957-4821-9DBB-76F4D362914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708212" y="12948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4" name="TextBox 13">
          <a:extLst>
            <a:ext uri="{FF2B5EF4-FFF2-40B4-BE49-F238E27FC236}">
              <a16:creationId xmlns:a16="http://schemas.microsoft.com/office/drawing/2014/main" id="{5557DA5E-B6CF-4DB0-A4C7-2373F5EF13D0}"/>
            </a:ext>
          </a:extLst>
        </xdr:cNvPr>
        <xdr:cNvSpPr txBox="1"/>
      </xdr:nvSpPr>
      <xdr:spPr>
        <a:xfrm>
          <a:off x="400050"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Precision machining shop.</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98612</xdr:colOff>
      <xdr:row>68</xdr:row>
      <xdr:rowOff>70473</xdr:rowOff>
    </xdr:from>
    <xdr:to>
      <xdr:col>16</xdr:col>
      <xdr:colOff>129121</xdr:colOff>
      <xdr:row>82</xdr:row>
      <xdr:rowOff>169554</xdr:rowOff>
    </xdr:to>
    <xdr:pic>
      <xdr:nvPicPr>
        <xdr:cNvPr id="15" name="Picture 14" descr="drafting classroom&#10;">
          <a:extLst>
            <a:ext uri="{FF2B5EF4-FFF2-40B4-BE49-F238E27FC236}">
              <a16:creationId xmlns:a16="http://schemas.microsoft.com/office/drawing/2014/main" id="{F40C3055-0EB5-4DF2-9F9E-AA3629A8A8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94587" y="12948273"/>
          <a:ext cx="3688109"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6" name="TextBox 15">
          <a:extLst>
            <a:ext uri="{FF2B5EF4-FFF2-40B4-BE49-F238E27FC236}">
              <a16:creationId xmlns:a16="http://schemas.microsoft.com/office/drawing/2014/main" id="{91D96A05-8443-4CC8-8DF5-7CC9F3C945DE}"/>
            </a:ext>
          </a:extLst>
        </xdr:cNvPr>
        <xdr:cNvSpPr txBox="1"/>
      </xdr:nvSpPr>
      <xdr:spPr>
        <a:xfrm>
          <a:off x="5686425"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drafting classroom</a:t>
          </a:r>
        </a:p>
        <a:p>
          <a:pPr algn="ctr"/>
          <a:endParaRPr lang="en-US" sz="1100" b="1">
            <a:solidFill>
              <a:schemeClr val="bg1"/>
            </a:solidFill>
          </a:endParaRPr>
        </a:p>
      </xdr:txBody>
    </xdr:sp>
    <xdr:clientData fLocksWithSheet="0"/>
  </xdr:twoCellAnchor>
  <xdr:twoCellAnchor editAs="oneCell">
    <xdr:from>
      <xdr:col>0</xdr:col>
      <xdr:colOff>180974</xdr:colOff>
      <xdr:row>3</xdr:row>
      <xdr:rowOff>127622</xdr:rowOff>
    </xdr:from>
    <xdr:to>
      <xdr:col>7</xdr:col>
      <xdr:colOff>493410</xdr:colOff>
      <xdr:row>21</xdr:row>
      <xdr:rowOff>133349</xdr:rowOff>
    </xdr:to>
    <xdr:pic>
      <xdr:nvPicPr>
        <xdr:cNvPr id="17" name="Picture 16" descr="Shops building 1360&#10;">
          <a:extLst>
            <a:ext uri="{FF2B5EF4-FFF2-40B4-BE49-F238E27FC236}">
              <a16:creationId xmlns:a16="http://schemas.microsoft.com/office/drawing/2014/main" id="{C8B14B31-0D3A-4596-B4CA-E98F736675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80974" y="622922"/>
          <a:ext cx="4579636" cy="3434727"/>
        </a:xfrm>
        <a:prstGeom prst="rect">
          <a:avLst/>
        </a:prstGeom>
      </xdr:spPr>
    </xdr:pic>
    <xdr:clientData/>
  </xdr:twoCellAnchor>
  <xdr:twoCellAnchor editAs="oneCell">
    <xdr:from>
      <xdr:col>10</xdr:col>
      <xdr:colOff>47625</xdr:colOff>
      <xdr:row>4</xdr:row>
      <xdr:rowOff>73648</xdr:rowOff>
    </xdr:from>
    <xdr:to>
      <xdr:col>16</xdr:col>
      <xdr:colOff>171450</xdr:colOff>
      <xdr:row>30</xdr:row>
      <xdr:rowOff>162548</xdr:rowOff>
    </xdr:to>
    <xdr:pic>
      <xdr:nvPicPr>
        <xdr:cNvPr id="18" name="Picture 17" descr="Interior finishes complete.&#10;">
          <a:extLst>
            <a:ext uri="{FF2B5EF4-FFF2-40B4-BE49-F238E27FC236}">
              <a16:creationId xmlns:a16="http://schemas.microsoft.com/office/drawing/2014/main" id="{DF376535-26F4-4172-A5C1-748A11C660E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5943600" y="759448"/>
          <a:ext cx="3781425" cy="504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descr="Exterio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70472</xdr:rowOff>
    </xdr:from>
    <xdr:to>
      <xdr:col>16</xdr:col>
      <xdr:colOff>237259</xdr:colOff>
      <xdr:row>30</xdr:row>
      <xdr:rowOff>57149</xdr:rowOff>
    </xdr:to>
    <xdr:pic>
      <xdr:nvPicPr>
        <xdr:cNvPr id="17" name="Picture 16" descr="Interior finishes substantially complete">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5886450" y="946772"/>
          <a:ext cx="3904384" cy="47491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98612</xdr:colOff>
      <xdr:row>26</xdr:row>
      <xdr:rowOff>70473</xdr:rowOff>
    </xdr:from>
    <xdr:to>
      <xdr:col>7</xdr:col>
      <xdr:colOff>129121</xdr:colOff>
      <xdr:row>40</xdr:row>
      <xdr:rowOff>169555</xdr:rowOff>
    </xdr:to>
    <xdr:pic>
      <xdr:nvPicPr>
        <xdr:cNvPr id="19" name="Picture 18" descr="Exterior complete, landscaping in progress&#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08212" y="4947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complete, landscaping in progress</a:t>
          </a:r>
          <a:endParaRPr lang="en-US" sz="1100" b="1">
            <a:solidFill>
              <a:schemeClr val="bg1"/>
            </a:solidFill>
          </a:endParaRPr>
        </a:p>
      </xdr:txBody>
    </xdr:sp>
    <xdr:clientData fLocksWithSheet="0"/>
  </xdr:twoCellAnchor>
  <xdr:twoCellAnchor>
    <xdr:from>
      <xdr:col>9</xdr:col>
      <xdr:colOff>314325</xdr:colOff>
      <xdr:row>31</xdr:row>
      <xdr:rowOff>47625</xdr:rowOff>
    </xdr:from>
    <xdr:to>
      <xdr:col>16</xdr:col>
      <xdr:colOff>409574</xdr:colOff>
      <xdr:row>32</xdr:row>
      <xdr:rowOff>95250</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600700" y="58769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finishes substantially complete.</a:t>
          </a:r>
        </a:p>
        <a:p>
          <a:pPr algn="ctr"/>
          <a:endParaRPr lang="en-US" sz="1100" b="1">
            <a:solidFill>
              <a:schemeClr val="bg1"/>
            </a:solidFill>
          </a:endParaRPr>
        </a:p>
      </xdr:txBody>
    </xdr:sp>
    <xdr:clientData fLocksWithSheet="0"/>
  </xdr:twoCellAnchor>
  <xdr:twoCellAnchor>
    <xdr:from>
      <xdr:col>2</xdr:col>
      <xdr:colOff>295786</xdr:colOff>
      <xdr:row>47</xdr:row>
      <xdr:rowOff>70473</xdr:rowOff>
    </xdr:from>
    <xdr:to>
      <xdr:col>5</xdr:col>
      <xdr:colOff>541547</xdr:colOff>
      <xdr:row>61</xdr:row>
      <xdr:rowOff>169555</xdr:rowOff>
    </xdr:to>
    <xdr:pic>
      <xdr:nvPicPr>
        <xdr:cNvPr id="23" name="Picture 22" descr="Welding booth install. Last major scope of work to be completed&#1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14986" y="8947773"/>
          <a:ext cx="2074561"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Welding booth</a:t>
          </a:r>
          <a:r>
            <a:rPr lang="en-US" sz="1100" b="1" baseline="0">
              <a:solidFill>
                <a:schemeClr val="bg1"/>
              </a:solidFill>
            </a:rPr>
            <a:t> install</a:t>
          </a:r>
          <a:r>
            <a:rPr lang="en-US" sz="1100" b="1">
              <a:solidFill>
                <a:schemeClr val="bg1"/>
              </a:solidFill>
            </a:rPr>
            <a:t>. Last major scope of work to be completed</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98612</xdr:colOff>
      <xdr:row>47</xdr:row>
      <xdr:rowOff>70473</xdr:rowOff>
    </xdr:from>
    <xdr:to>
      <xdr:col>16</xdr:col>
      <xdr:colOff>129121</xdr:colOff>
      <xdr:row>61</xdr:row>
      <xdr:rowOff>169555</xdr:rowOff>
    </xdr:to>
    <xdr:pic>
      <xdr:nvPicPr>
        <xdr:cNvPr id="25" name="Picture 24" descr="Metal grinding booths&#1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94587" y="89477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Metal grinding booths</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98612</xdr:colOff>
      <xdr:row>68</xdr:row>
      <xdr:rowOff>70473</xdr:rowOff>
    </xdr:from>
    <xdr:to>
      <xdr:col>7</xdr:col>
      <xdr:colOff>129121</xdr:colOff>
      <xdr:row>82</xdr:row>
      <xdr:rowOff>169555</xdr:rowOff>
    </xdr:to>
    <xdr:pic>
      <xdr:nvPicPr>
        <xdr:cNvPr id="27" name="Picture 26" descr="Precision machining shop.&#10;">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708212" y="12948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Precision machining shop.</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98612</xdr:colOff>
      <xdr:row>68</xdr:row>
      <xdr:rowOff>70473</xdr:rowOff>
    </xdr:from>
    <xdr:to>
      <xdr:col>16</xdr:col>
      <xdr:colOff>129121</xdr:colOff>
      <xdr:row>82</xdr:row>
      <xdr:rowOff>169555</xdr:rowOff>
    </xdr:to>
    <xdr:pic>
      <xdr:nvPicPr>
        <xdr:cNvPr id="29" name="Picture 28" descr="Drafting classroom&#10;">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94587" y="12948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Drafting classroom</a:t>
          </a:r>
        </a:p>
        <a:p>
          <a:pPr algn="ctr"/>
          <a:endParaRPr lang="en-US" sz="1100" b="1">
            <a:solidFill>
              <a:schemeClr val="bg1"/>
            </a:solidFill>
          </a:endParaRPr>
        </a:p>
      </xdr:txBody>
    </xdr:sp>
    <xdr:clientData fLocksWithSheet="0"/>
  </xdr:twoCellAnchor>
  <xdr:twoCellAnchor editAs="oneCell">
    <xdr:from>
      <xdr:col>0</xdr:col>
      <xdr:colOff>180974</xdr:colOff>
      <xdr:row>3</xdr:row>
      <xdr:rowOff>127622</xdr:rowOff>
    </xdr:from>
    <xdr:to>
      <xdr:col>7</xdr:col>
      <xdr:colOff>493411</xdr:colOff>
      <xdr:row>21</xdr:row>
      <xdr:rowOff>95250</xdr:rowOff>
    </xdr:to>
    <xdr:pic>
      <xdr:nvPicPr>
        <xdr:cNvPr id="4" name="Picture 3" descr="Exterior">
          <a:extLst>
            <a:ext uri="{FF2B5EF4-FFF2-40B4-BE49-F238E27FC236}">
              <a16:creationId xmlns:a16="http://schemas.microsoft.com/office/drawing/2014/main" id="{A772CC2C-FE61-4D6F-8CCE-DDA4D58205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80974" y="622922"/>
          <a:ext cx="4579637" cy="3396628"/>
        </a:xfrm>
        <a:prstGeom prst="rect">
          <a:avLst/>
        </a:prstGeom>
      </xdr:spPr>
    </xdr:pic>
    <xdr:clientData/>
  </xdr:twoCellAnchor>
  <xdr:twoCellAnchor editAs="oneCell">
    <xdr:from>
      <xdr:col>10</xdr:col>
      <xdr:colOff>38100</xdr:colOff>
      <xdr:row>4</xdr:row>
      <xdr:rowOff>73648</xdr:rowOff>
    </xdr:from>
    <xdr:to>
      <xdr:col>16</xdr:col>
      <xdr:colOff>161925</xdr:colOff>
      <xdr:row>30</xdr:row>
      <xdr:rowOff>162548</xdr:rowOff>
    </xdr:to>
    <xdr:pic>
      <xdr:nvPicPr>
        <xdr:cNvPr id="6" name="Picture 5" descr="Interior finishes substantially complete.&#10;">
          <a:extLst>
            <a:ext uri="{FF2B5EF4-FFF2-40B4-BE49-F238E27FC236}">
              <a16:creationId xmlns:a16="http://schemas.microsoft.com/office/drawing/2014/main" id="{CE1ED6C0-B9CE-447A-B0B9-294389D0ADB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5934075" y="759448"/>
          <a:ext cx="3781425" cy="5041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descr="Exterior">
          <a:extLst>
            <a:ext uri="{FF2B5EF4-FFF2-40B4-BE49-F238E27FC236}">
              <a16:creationId xmlns:a16="http://schemas.microsoft.com/office/drawing/2014/main" id="{9BEDC6E9-D743-4311-9572-3388DB709E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1B6DA35D-1AA6-4C24-9DB5-D5E02EEA6618}"/>
            </a:ext>
          </a:extLst>
        </xdr:cNvPr>
        <xdr:cNvSpPr txBox="1"/>
      </xdr:nvSpPr>
      <xdr:spPr>
        <a:xfrm>
          <a:off x="4000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70472</xdr:rowOff>
    </xdr:from>
    <xdr:to>
      <xdr:col>16</xdr:col>
      <xdr:colOff>237259</xdr:colOff>
      <xdr:row>30</xdr:row>
      <xdr:rowOff>57149</xdr:rowOff>
    </xdr:to>
    <xdr:pic>
      <xdr:nvPicPr>
        <xdr:cNvPr id="4" name="Picture 3" descr="Interior">
          <a:extLst>
            <a:ext uri="{FF2B5EF4-FFF2-40B4-BE49-F238E27FC236}">
              <a16:creationId xmlns:a16="http://schemas.microsoft.com/office/drawing/2014/main" id="{12319B3B-78F8-48F7-9D8C-6DA4A13877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5886450" y="946772"/>
          <a:ext cx="3904384" cy="47491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54457C49-A77D-4A3C-9DAE-D7FDE037E86C}"/>
            </a:ext>
          </a:extLst>
        </xdr:cNvPr>
        <xdr:cNvSpPr txBox="1"/>
      </xdr:nvSpPr>
      <xdr:spPr>
        <a:xfrm>
          <a:off x="5686425"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180974</xdr:colOff>
      <xdr:row>3</xdr:row>
      <xdr:rowOff>127622</xdr:rowOff>
    </xdr:from>
    <xdr:to>
      <xdr:col>7</xdr:col>
      <xdr:colOff>493411</xdr:colOff>
      <xdr:row>21</xdr:row>
      <xdr:rowOff>133350</xdr:rowOff>
    </xdr:to>
    <xdr:pic>
      <xdr:nvPicPr>
        <xdr:cNvPr id="17" name="Picture 16" descr="Exterior">
          <a:extLst>
            <a:ext uri="{FF2B5EF4-FFF2-40B4-BE49-F238E27FC236}">
              <a16:creationId xmlns:a16="http://schemas.microsoft.com/office/drawing/2014/main" id="{D8BBD493-9AB0-4605-83F6-6A110573714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80974" y="622922"/>
          <a:ext cx="4579637" cy="3434728"/>
        </a:xfrm>
        <a:prstGeom prst="rect">
          <a:avLst/>
        </a:prstGeom>
      </xdr:spPr>
    </xdr:pic>
    <xdr:clientData/>
  </xdr:twoCellAnchor>
  <xdr:twoCellAnchor editAs="oneCell">
    <xdr:from>
      <xdr:col>9</xdr:col>
      <xdr:colOff>533400</xdr:colOff>
      <xdr:row>4</xdr:row>
      <xdr:rowOff>73648</xdr:rowOff>
    </xdr:from>
    <xdr:to>
      <xdr:col>16</xdr:col>
      <xdr:colOff>276225</xdr:colOff>
      <xdr:row>30</xdr:row>
      <xdr:rowOff>162548</xdr:rowOff>
    </xdr:to>
    <xdr:pic>
      <xdr:nvPicPr>
        <xdr:cNvPr id="18" name="Picture 17" descr="Interior">
          <a:extLst>
            <a:ext uri="{FF2B5EF4-FFF2-40B4-BE49-F238E27FC236}">
              <a16:creationId xmlns:a16="http://schemas.microsoft.com/office/drawing/2014/main" id="{EF4FE0A8-F913-46DA-B96D-348037935252}"/>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819775" y="759448"/>
          <a:ext cx="4010025" cy="5041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265642</xdr:colOff>
      <xdr:row>7</xdr:row>
      <xdr:rowOff>624</xdr:rowOff>
    </xdr:from>
    <xdr:to>
      <xdr:col>5</xdr:col>
      <xdr:colOff>620183</xdr:colOff>
      <xdr:row>21</xdr:row>
      <xdr:rowOff>64124</xdr:rowOff>
    </xdr:to>
    <xdr:pic>
      <xdr:nvPicPr>
        <xdr:cNvPr id="2" name="Picture 1" descr="South face of building - new Mezzanine framing&#10;">
          <a:extLst>
            <a:ext uri="{FF2B5EF4-FFF2-40B4-BE49-F238E27FC236}">
              <a16:creationId xmlns:a16="http://schemas.microsoft.com/office/drawing/2014/main" id="{69C825F3-4068-48C5-A9EE-A0CDCAE3607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5642" y="1257924"/>
          <a:ext cx="3640666" cy="27305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6</xdr:col>
      <xdr:colOff>95251</xdr:colOff>
      <xdr:row>2</xdr:row>
      <xdr:rowOff>31750</xdr:rowOff>
    </xdr:from>
    <xdr:to>
      <xdr:col>10</xdr:col>
      <xdr:colOff>609601</xdr:colOff>
      <xdr:row>4</xdr:row>
      <xdr:rowOff>177800</xdr:rowOff>
    </xdr:to>
    <xdr:sp macro="" textlink="" fLocksText="0">
      <xdr:nvSpPr>
        <xdr:cNvPr id="3" name="TextBox 2">
          <a:extLst>
            <a:ext uri="{FF2B5EF4-FFF2-40B4-BE49-F238E27FC236}">
              <a16:creationId xmlns:a16="http://schemas.microsoft.com/office/drawing/2014/main" id="{ACC019AA-06AA-4E52-B4E8-5AAC4172FE90}"/>
            </a:ext>
          </a:extLst>
        </xdr:cNvPr>
        <xdr:cNvSpPr txBox="1"/>
      </xdr:nvSpPr>
      <xdr:spPr>
        <a:xfrm>
          <a:off x="4038601" y="412750"/>
          <a:ext cx="2924175" cy="4508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chemeClr val="bg1"/>
              </a:solidFill>
            </a:rPr>
            <a:t>Weld Shop Renovation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161607</xdr:colOff>
      <xdr:row>6</xdr:row>
      <xdr:rowOff>164136</xdr:rowOff>
    </xdr:from>
    <xdr:to>
      <xdr:col>16</xdr:col>
      <xdr:colOff>511915</xdr:colOff>
      <xdr:row>21</xdr:row>
      <xdr:rowOff>33961</xdr:rowOff>
    </xdr:to>
    <xdr:pic>
      <xdr:nvPicPr>
        <xdr:cNvPr id="4" name="Picture 3" descr="West face of building - along Lincoln Ave&#10;">
          <a:extLst>
            <a:ext uri="{FF2B5EF4-FFF2-40B4-BE49-F238E27FC236}">
              <a16:creationId xmlns:a16="http://schemas.microsoft.com/office/drawing/2014/main" id="{319C0938-EEAA-499D-A311-98E75EA5BCA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172007" y="1230936"/>
          <a:ext cx="3636433" cy="272732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421262</xdr:colOff>
      <xdr:row>33</xdr:row>
      <xdr:rowOff>108576</xdr:rowOff>
    </xdr:from>
    <xdr:to>
      <xdr:col>6</xdr:col>
      <xdr:colOff>118578</xdr:colOff>
      <xdr:row>47</xdr:row>
      <xdr:rowOff>172076</xdr:rowOff>
    </xdr:to>
    <xdr:pic>
      <xdr:nvPicPr>
        <xdr:cNvPr id="5" name="Picture 4" descr="North Face - this will be the new front entry &#10;">
          <a:extLst>
            <a:ext uri="{FF2B5EF4-FFF2-40B4-BE49-F238E27FC236}">
              <a16:creationId xmlns:a16="http://schemas.microsoft.com/office/drawing/2014/main" id="{8690C9B1-7CC7-4918-AB61-01999613A38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1262" y="6318876"/>
          <a:ext cx="3640666" cy="27305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438150</xdr:colOff>
      <xdr:row>31</xdr:row>
      <xdr:rowOff>131565</xdr:rowOff>
    </xdr:from>
    <xdr:to>
      <xdr:col>16</xdr:col>
      <xdr:colOff>551431</xdr:colOff>
      <xdr:row>47</xdr:row>
      <xdr:rowOff>126039</xdr:rowOff>
    </xdr:to>
    <xdr:pic>
      <xdr:nvPicPr>
        <xdr:cNvPr id="6" name="Picture 5" descr="Tool crib, offices, restrooms framing&#10;">
          <a:extLst>
            <a:ext uri="{FF2B5EF4-FFF2-40B4-BE49-F238E27FC236}">
              <a16:creationId xmlns:a16="http://schemas.microsoft.com/office/drawing/2014/main" id="{1B408B19-442A-4DBB-A31B-B7DB2F77B8E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791325" y="5960865"/>
          <a:ext cx="4056631" cy="304247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414866</xdr:colOff>
      <xdr:row>57</xdr:row>
      <xdr:rowOff>14911</xdr:rowOff>
    </xdr:from>
    <xdr:to>
      <xdr:col>7</xdr:col>
      <xdr:colOff>371475</xdr:colOff>
      <xdr:row>75</xdr:row>
      <xdr:rowOff>3800</xdr:rowOff>
    </xdr:to>
    <xdr:pic>
      <xdr:nvPicPr>
        <xdr:cNvPr id="7" name="Picture 6" descr="Framing the spaces&#10;">
          <a:extLst>
            <a:ext uri="{FF2B5EF4-FFF2-40B4-BE49-F238E27FC236}">
              <a16:creationId xmlns:a16="http://schemas.microsoft.com/office/drawing/2014/main" id="{F6F1F1AC-F03E-443C-AF46-4099784832F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866" y="10797211"/>
          <a:ext cx="4557184" cy="3417889"/>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365126</xdr:colOff>
      <xdr:row>75</xdr:row>
      <xdr:rowOff>63500</xdr:rowOff>
    </xdr:from>
    <xdr:to>
      <xdr:col>5</xdr:col>
      <xdr:colOff>619126</xdr:colOff>
      <xdr:row>77</xdr:row>
      <xdr:rowOff>38099</xdr:rowOff>
    </xdr:to>
    <xdr:sp macro="" textlink="" fLocksText="0">
      <xdr:nvSpPr>
        <xdr:cNvPr id="8" name="TextBox 7">
          <a:extLst>
            <a:ext uri="{FF2B5EF4-FFF2-40B4-BE49-F238E27FC236}">
              <a16:creationId xmlns:a16="http://schemas.microsoft.com/office/drawing/2014/main" id="{9B60CDAA-39FA-4846-AF3D-97899C1EE8F0}"/>
            </a:ext>
          </a:extLst>
        </xdr:cNvPr>
        <xdr:cNvSpPr txBox="1"/>
      </xdr:nvSpPr>
      <xdr:spPr>
        <a:xfrm>
          <a:off x="1022351" y="14274800"/>
          <a:ext cx="2882900"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Framing the spaces</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485775</xdr:colOff>
      <xdr:row>56</xdr:row>
      <xdr:rowOff>24676</xdr:rowOff>
    </xdr:from>
    <xdr:to>
      <xdr:col>16</xdr:col>
      <xdr:colOff>550014</xdr:colOff>
      <xdr:row>74</xdr:row>
      <xdr:rowOff>94287</xdr:rowOff>
    </xdr:to>
    <xdr:pic>
      <xdr:nvPicPr>
        <xdr:cNvPr id="9" name="Picture 8" descr="Framing &#10;">
          <a:extLst>
            <a:ext uri="{FF2B5EF4-FFF2-40B4-BE49-F238E27FC236}">
              <a16:creationId xmlns:a16="http://schemas.microsoft.com/office/drawing/2014/main" id="{1C415BA7-8212-444E-9795-94B8FE56642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6181725" y="10616476"/>
          <a:ext cx="4664814" cy="349861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209551</xdr:colOff>
      <xdr:row>74</xdr:row>
      <xdr:rowOff>161925</xdr:rowOff>
    </xdr:from>
    <xdr:to>
      <xdr:col>15</xdr:col>
      <xdr:colOff>454026</xdr:colOff>
      <xdr:row>76</xdr:row>
      <xdr:rowOff>104775</xdr:rowOff>
    </xdr:to>
    <xdr:sp macro="" textlink="" fLocksText="0">
      <xdr:nvSpPr>
        <xdr:cNvPr id="10" name="TextBox 9">
          <a:extLst>
            <a:ext uri="{FF2B5EF4-FFF2-40B4-BE49-F238E27FC236}">
              <a16:creationId xmlns:a16="http://schemas.microsoft.com/office/drawing/2014/main" id="{F2A4C3B0-A9B9-4E12-8945-177D3E3A4402}"/>
            </a:ext>
          </a:extLst>
        </xdr:cNvPr>
        <xdr:cNvSpPr txBox="1"/>
      </xdr:nvSpPr>
      <xdr:spPr>
        <a:xfrm>
          <a:off x="7219951" y="14182725"/>
          <a:ext cx="2873375" cy="3238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Framing </a:t>
          </a:r>
          <a:endParaRPr lang="en-US" sz="1100" b="1" baseline="0">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238126</xdr:colOff>
      <xdr:row>21</xdr:row>
      <xdr:rowOff>124449</xdr:rowOff>
    </xdr:from>
    <xdr:to>
      <xdr:col>6</xdr:col>
      <xdr:colOff>57150</xdr:colOff>
      <xdr:row>23</xdr:row>
      <xdr:rowOff>99048</xdr:rowOff>
    </xdr:to>
    <xdr:sp macro="" textlink="" fLocksText="0">
      <xdr:nvSpPr>
        <xdr:cNvPr id="11" name="TextBox 10">
          <a:extLst>
            <a:ext uri="{FF2B5EF4-FFF2-40B4-BE49-F238E27FC236}">
              <a16:creationId xmlns:a16="http://schemas.microsoft.com/office/drawing/2014/main" id="{706EF3B5-3268-45A5-A7A1-D54434AAA275}"/>
            </a:ext>
          </a:extLst>
        </xdr:cNvPr>
        <xdr:cNvSpPr txBox="1"/>
      </xdr:nvSpPr>
      <xdr:spPr>
        <a:xfrm>
          <a:off x="238126" y="4048749"/>
          <a:ext cx="3762374"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face of building - new Mezzanine framing</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18732</xdr:colOff>
      <xdr:row>21</xdr:row>
      <xdr:rowOff>68886</xdr:rowOff>
    </xdr:from>
    <xdr:to>
      <xdr:col>16</xdr:col>
      <xdr:colOff>494981</xdr:colOff>
      <xdr:row>23</xdr:row>
      <xdr:rowOff>43485</xdr:rowOff>
    </xdr:to>
    <xdr:sp macro="" textlink="" fLocksText="0">
      <xdr:nvSpPr>
        <xdr:cNvPr id="12" name="TextBox 11">
          <a:extLst>
            <a:ext uri="{FF2B5EF4-FFF2-40B4-BE49-F238E27FC236}">
              <a16:creationId xmlns:a16="http://schemas.microsoft.com/office/drawing/2014/main" id="{3908209C-4340-4CFF-9369-989F1A7555C0}"/>
            </a:ext>
          </a:extLst>
        </xdr:cNvPr>
        <xdr:cNvSpPr txBox="1"/>
      </xdr:nvSpPr>
      <xdr:spPr>
        <a:xfrm>
          <a:off x="7029132" y="3993186"/>
          <a:ext cx="3762374"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West face of building - along Lincoln Ave</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106937</xdr:colOff>
      <xdr:row>48</xdr:row>
      <xdr:rowOff>60951</xdr:rowOff>
    </xdr:from>
    <xdr:to>
      <xdr:col>5</xdr:col>
      <xdr:colOff>360937</xdr:colOff>
      <xdr:row>50</xdr:row>
      <xdr:rowOff>35550</xdr:rowOff>
    </xdr:to>
    <xdr:sp macro="" textlink="" fLocksText="0">
      <xdr:nvSpPr>
        <xdr:cNvPr id="13" name="TextBox 12">
          <a:extLst>
            <a:ext uri="{FF2B5EF4-FFF2-40B4-BE49-F238E27FC236}">
              <a16:creationId xmlns:a16="http://schemas.microsoft.com/office/drawing/2014/main" id="{5AD4A09A-F33C-419C-AF6E-D5CE31F0C3B1}"/>
            </a:ext>
          </a:extLst>
        </xdr:cNvPr>
        <xdr:cNvSpPr txBox="1"/>
      </xdr:nvSpPr>
      <xdr:spPr>
        <a:xfrm>
          <a:off x="764162" y="9128751"/>
          <a:ext cx="2882900"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Face</a:t>
          </a:r>
          <a:r>
            <a:rPr lang="en-US" sz="1100" b="1" baseline="0">
              <a:solidFill>
                <a:schemeClr val="bg1"/>
              </a:solidFill>
            </a:rPr>
            <a:t> - this will be the new front entry	</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553548</xdr:colOff>
      <xdr:row>48</xdr:row>
      <xdr:rowOff>8563</xdr:rowOff>
    </xdr:from>
    <xdr:to>
      <xdr:col>16</xdr:col>
      <xdr:colOff>150323</xdr:colOff>
      <xdr:row>49</xdr:row>
      <xdr:rowOff>173662</xdr:rowOff>
    </xdr:to>
    <xdr:sp macro="" textlink="" fLocksText="0">
      <xdr:nvSpPr>
        <xdr:cNvPr id="14" name="TextBox 13">
          <a:extLst>
            <a:ext uri="{FF2B5EF4-FFF2-40B4-BE49-F238E27FC236}">
              <a16:creationId xmlns:a16="http://schemas.microsoft.com/office/drawing/2014/main" id="{704BBF55-4F09-4C2B-9BC4-44312DE29FB4}"/>
            </a:ext>
          </a:extLst>
        </xdr:cNvPr>
        <xdr:cNvSpPr txBox="1"/>
      </xdr:nvSpPr>
      <xdr:spPr>
        <a:xfrm>
          <a:off x="7563948" y="9076363"/>
          <a:ext cx="2882900" cy="35559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Tool crib, offices, restrooms</a:t>
          </a:r>
          <a:r>
            <a:rPr lang="en-US" sz="1100" b="1" baseline="0">
              <a:solidFill>
                <a:schemeClr val="bg1"/>
              </a:solidFill>
            </a:rPr>
            <a:t> framing</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2%20MPSR/June%202022/majorprojectstatusreport2021-23_revis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bpalmason@olympi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topLeftCell="A12"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9" t="s">
        <v>177</v>
      </c>
      <c r="C1" s="139"/>
      <c r="D1" s="139"/>
      <c r="E1" s="139"/>
      <c r="F1" s="139"/>
      <c r="G1" s="139"/>
      <c r="H1" s="139"/>
      <c r="I1" s="139"/>
      <c r="J1" s="139"/>
      <c r="K1" s="139"/>
      <c r="L1" s="55"/>
    </row>
    <row r="2" spans="1:12" ht="21.75" thickBot="1" x14ac:dyDescent="0.4">
      <c r="A2" s="91"/>
      <c r="B2" s="140" t="s">
        <v>178</v>
      </c>
      <c r="C2" s="140"/>
      <c r="D2" s="140"/>
      <c r="E2" s="140"/>
      <c r="F2" s="140"/>
      <c r="G2" s="140"/>
      <c r="H2" s="140"/>
      <c r="I2" s="140"/>
      <c r="J2" s="140"/>
      <c r="K2" s="140"/>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41" t="s">
        <v>181</v>
      </c>
      <c r="C5" s="137"/>
      <c r="D5" s="137"/>
      <c r="E5" s="137"/>
      <c r="F5" s="137"/>
      <c r="G5" s="137"/>
      <c r="H5" s="137"/>
      <c r="I5" s="137"/>
      <c r="J5" s="137"/>
      <c r="K5" s="138"/>
    </row>
    <row r="6" spans="1:12" x14ac:dyDescent="0.25">
      <c r="B6" s="141"/>
      <c r="C6" s="137"/>
      <c r="D6" s="137"/>
      <c r="E6" s="137"/>
      <c r="F6" s="137"/>
      <c r="G6" s="137"/>
      <c r="H6" s="137"/>
      <c r="I6" s="137"/>
      <c r="J6" s="137"/>
      <c r="K6" s="138"/>
    </row>
    <row r="7" spans="1:12" x14ac:dyDescent="0.25">
      <c r="B7" s="141"/>
      <c r="C7" s="137"/>
      <c r="D7" s="137"/>
      <c r="E7" s="137"/>
      <c r="F7" s="137"/>
      <c r="G7" s="137"/>
      <c r="H7" s="137"/>
      <c r="I7" s="137"/>
      <c r="J7" s="137"/>
      <c r="K7" s="138"/>
    </row>
    <row r="8" spans="1:12" x14ac:dyDescent="0.25">
      <c r="B8" s="141"/>
      <c r="C8" s="137"/>
      <c r="D8" s="137"/>
      <c r="E8" s="137"/>
      <c r="F8" s="137"/>
      <c r="G8" s="137"/>
      <c r="H8" s="137"/>
      <c r="I8" s="137"/>
      <c r="J8" s="137"/>
      <c r="K8" s="138"/>
    </row>
    <row r="9" spans="1:12" x14ac:dyDescent="0.25">
      <c r="B9" s="141"/>
      <c r="C9" s="137"/>
      <c r="D9" s="137"/>
      <c r="E9" s="137"/>
      <c r="F9" s="137"/>
      <c r="G9" s="137"/>
      <c r="H9" s="137"/>
      <c r="I9" s="137"/>
      <c r="J9" s="137"/>
      <c r="K9" s="138"/>
    </row>
    <row r="10" spans="1:12" ht="9" customHeight="1" x14ac:dyDescent="0.25">
      <c r="B10" s="141"/>
      <c r="C10" s="137"/>
      <c r="D10" s="137"/>
      <c r="E10" s="137"/>
      <c r="F10" s="137"/>
      <c r="G10" s="137"/>
      <c r="H10" s="137"/>
      <c r="I10" s="137"/>
      <c r="J10" s="137"/>
      <c r="K10" s="138"/>
    </row>
    <row r="11" spans="1:12" x14ac:dyDescent="0.25">
      <c r="B11" s="141" t="s">
        <v>180</v>
      </c>
      <c r="C11" s="137"/>
      <c r="D11" s="137"/>
      <c r="E11" s="137"/>
      <c r="F11" s="137"/>
      <c r="G11" s="137"/>
      <c r="H11" s="137"/>
      <c r="I11" s="137"/>
      <c r="J11" s="137"/>
      <c r="K11" s="138"/>
    </row>
    <row r="12" spans="1:12" x14ac:dyDescent="0.25">
      <c r="B12" s="141"/>
      <c r="C12" s="137"/>
      <c r="D12" s="137"/>
      <c r="E12" s="137"/>
      <c r="F12" s="137"/>
      <c r="G12" s="137"/>
      <c r="H12" s="137"/>
      <c r="I12" s="137"/>
      <c r="J12" s="137"/>
      <c r="K12" s="138"/>
    </row>
    <row r="13" spans="1:12" x14ac:dyDescent="0.25">
      <c r="B13" s="141"/>
      <c r="C13" s="137"/>
      <c r="D13" s="137"/>
      <c r="E13" s="137"/>
      <c r="F13" s="137"/>
      <c r="G13" s="137"/>
      <c r="H13" s="137"/>
      <c r="I13" s="137"/>
      <c r="J13" s="137"/>
      <c r="K13" s="138"/>
    </row>
    <row r="14" spans="1:12" x14ac:dyDescent="0.25">
      <c r="B14" s="141"/>
      <c r="C14" s="137"/>
      <c r="D14" s="137"/>
      <c r="E14" s="137"/>
      <c r="F14" s="137"/>
      <c r="G14" s="137"/>
      <c r="H14" s="137"/>
      <c r="I14" s="137"/>
      <c r="J14" s="137"/>
      <c r="K14" s="138"/>
    </row>
    <row r="15" spans="1:12" x14ac:dyDescent="0.25">
      <c r="B15" s="141"/>
      <c r="C15" s="137"/>
      <c r="D15" s="137"/>
      <c r="E15" s="137"/>
      <c r="F15" s="137"/>
      <c r="G15" s="137"/>
      <c r="H15" s="137"/>
      <c r="I15" s="137"/>
      <c r="J15" s="137"/>
      <c r="K15" s="138"/>
    </row>
    <row r="16" spans="1:12" x14ac:dyDescent="0.25">
      <c r="B16" s="141"/>
      <c r="C16" s="137"/>
      <c r="D16" s="137"/>
      <c r="E16" s="137"/>
      <c r="F16" s="137"/>
      <c r="G16" s="137"/>
      <c r="H16" s="137"/>
      <c r="I16" s="137"/>
      <c r="J16" s="137"/>
      <c r="K16" s="138"/>
    </row>
    <row r="17" spans="2:11" ht="9" customHeight="1" x14ac:dyDescent="0.25">
      <c r="B17" s="15"/>
      <c r="K17" s="16"/>
    </row>
    <row r="18" spans="2:11" ht="15" customHeight="1" x14ac:dyDescent="0.25">
      <c r="B18" s="141" t="s">
        <v>183</v>
      </c>
      <c r="C18" s="137"/>
      <c r="D18" s="137"/>
      <c r="E18" s="137"/>
      <c r="F18" s="137"/>
      <c r="G18" s="137"/>
      <c r="H18" s="137"/>
      <c r="I18" s="137"/>
      <c r="J18" s="137"/>
      <c r="K18" s="138"/>
    </row>
    <row r="19" spans="2:11" x14ac:dyDescent="0.25">
      <c r="B19" s="141"/>
      <c r="C19" s="137"/>
      <c r="D19" s="137"/>
      <c r="E19" s="137"/>
      <c r="F19" s="137"/>
      <c r="G19" s="137"/>
      <c r="H19" s="137"/>
      <c r="I19" s="137"/>
      <c r="J19" s="137"/>
      <c r="K19" s="138"/>
    </row>
    <row r="20" spans="2:11" x14ac:dyDescent="0.25">
      <c r="B20" s="141"/>
      <c r="C20" s="137"/>
      <c r="D20" s="137"/>
      <c r="E20" s="137"/>
      <c r="F20" s="137"/>
      <c r="G20" s="137"/>
      <c r="H20" s="137"/>
      <c r="I20" s="137"/>
      <c r="J20" s="137"/>
      <c r="K20" s="138"/>
    </row>
    <row r="21" spans="2:11" ht="9" customHeight="1" x14ac:dyDescent="0.25">
      <c r="B21" s="142"/>
      <c r="C21" s="143"/>
      <c r="D21" s="143"/>
      <c r="E21" s="143"/>
      <c r="F21" s="143"/>
      <c r="G21" s="143"/>
      <c r="H21" s="143"/>
      <c r="I21" s="143"/>
      <c r="J21" s="143"/>
      <c r="K21" s="144"/>
    </row>
    <row r="23" spans="2:11" ht="15.75" x14ac:dyDescent="0.25">
      <c r="B23" s="123" t="s">
        <v>179</v>
      </c>
      <c r="C23" s="13"/>
      <c r="D23" s="13"/>
      <c r="E23" s="13"/>
      <c r="F23" s="13"/>
      <c r="G23" s="13"/>
      <c r="H23" s="13"/>
      <c r="I23" s="13"/>
      <c r="J23" s="13"/>
      <c r="K23" s="14"/>
    </row>
    <row r="24" spans="2:11" x14ac:dyDescent="0.25">
      <c r="B24" s="141" t="s">
        <v>194</v>
      </c>
      <c r="C24" s="137"/>
      <c r="D24" s="137"/>
      <c r="E24" s="137"/>
      <c r="F24" s="137"/>
      <c r="G24" s="137"/>
      <c r="H24" s="137"/>
      <c r="I24" s="137"/>
      <c r="J24" s="137"/>
      <c r="K24" s="138"/>
    </row>
    <row r="25" spans="2:11" x14ac:dyDescent="0.25">
      <c r="B25" s="141"/>
      <c r="C25" s="137"/>
      <c r="D25" s="137"/>
      <c r="E25" s="137"/>
      <c r="F25" s="137"/>
      <c r="G25" s="137"/>
      <c r="H25" s="137"/>
      <c r="I25" s="137"/>
      <c r="J25" s="137"/>
      <c r="K25" s="138"/>
    </row>
    <row r="26" spans="2:11" x14ac:dyDescent="0.25">
      <c r="B26" s="141"/>
      <c r="C26" s="137"/>
      <c r="D26" s="137"/>
      <c r="E26" s="137"/>
      <c r="F26" s="137"/>
      <c r="G26" s="137"/>
      <c r="H26" s="137"/>
      <c r="I26" s="137"/>
      <c r="J26" s="137"/>
      <c r="K26" s="138"/>
    </row>
    <row r="27" spans="2:11" x14ac:dyDescent="0.25">
      <c r="B27" s="141"/>
      <c r="C27" s="137"/>
      <c r="D27" s="137"/>
      <c r="E27" s="137"/>
      <c r="F27" s="137"/>
      <c r="G27" s="137"/>
      <c r="H27" s="137"/>
      <c r="I27" s="137"/>
      <c r="J27" s="137"/>
      <c r="K27" s="138"/>
    </row>
    <row r="28" spans="2:11" ht="9" customHeight="1" x14ac:dyDescent="0.25">
      <c r="B28" s="15"/>
      <c r="K28" s="16"/>
    </row>
    <row r="29" spans="2:11" x14ac:dyDescent="0.25">
      <c r="B29" s="145" t="s">
        <v>184</v>
      </c>
      <c r="C29" s="146"/>
      <c r="D29" s="146"/>
      <c r="E29" s="146"/>
      <c r="F29" s="146"/>
      <c r="G29" s="146"/>
      <c r="H29" s="146"/>
      <c r="I29" s="146"/>
      <c r="J29" s="146"/>
      <c r="K29" s="147"/>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7" t="s">
        <v>187</v>
      </c>
      <c r="D34" s="137"/>
      <c r="E34" s="137"/>
      <c r="F34" s="137"/>
      <c r="G34" s="137"/>
      <c r="H34" s="137"/>
      <c r="I34" s="137"/>
      <c r="J34" s="137"/>
      <c r="K34" s="138"/>
    </row>
    <row r="35" spans="2:11" x14ac:dyDescent="0.25">
      <c r="B35" s="128"/>
      <c r="C35" s="137"/>
      <c r="D35" s="137"/>
      <c r="E35" s="137"/>
      <c r="F35" s="137"/>
      <c r="G35" s="137"/>
      <c r="H35" s="137"/>
      <c r="I35" s="137"/>
      <c r="J35" s="137"/>
      <c r="K35" s="138"/>
    </row>
    <row r="36" spans="2:11" x14ac:dyDescent="0.25">
      <c r="B36" s="128"/>
      <c r="C36" s="137"/>
      <c r="D36" s="137"/>
      <c r="E36" s="137"/>
      <c r="F36" s="137"/>
      <c r="G36" s="137"/>
      <c r="H36" s="137"/>
      <c r="I36" s="137"/>
      <c r="J36" s="137"/>
      <c r="K36" s="138"/>
    </row>
    <row r="37" spans="2:11" ht="15" customHeight="1" x14ac:dyDescent="0.25">
      <c r="B37" s="15" t="s">
        <v>190</v>
      </c>
      <c r="C37" s="137" t="s">
        <v>198</v>
      </c>
      <c r="D37" s="137"/>
      <c r="E37" s="137"/>
      <c r="F37" s="137"/>
      <c r="G37" s="137"/>
      <c r="H37" s="137"/>
      <c r="I37" s="137"/>
      <c r="J37" s="137"/>
      <c r="K37" s="138"/>
    </row>
    <row r="38" spans="2:11" x14ac:dyDescent="0.25">
      <c r="B38" s="15"/>
      <c r="C38" s="137"/>
      <c r="D38" s="137"/>
      <c r="E38" s="137"/>
      <c r="F38" s="137"/>
      <c r="G38" s="137"/>
      <c r="H38" s="137"/>
      <c r="I38" s="137"/>
      <c r="J38" s="137"/>
      <c r="K38" s="138"/>
    </row>
    <row r="39" spans="2:11" x14ac:dyDescent="0.25">
      <c r="B39" s="15"/>
      <c r="C39" s="137"/>
      <c r="D39" s="137"/>
      <c r="E39" s="137"/>
      <c r="F39" s="137"/>
      <c r="G39" s="137"/>
      <c r="H39" s="137"/>
      <c r="I39" s="137"/>
      <c r="J39" s="137"/>
      <c r="K39" s="138"/>
    </row>
    <row r="40" spans="2:11" ht="15" customHeight="1" x14ac:dyDescent="0.25">
      <c r="B40" s="15" t="s">
        <v>199</v>
      </c>
      <c r="C40" s="137" t="s">
        <v>200</v>
      </c>
      <c r="D40" s="137"/>
      <c r="E40" s="137"/>
      <c r="F40" s="137"/>
      <c r="G40" s="137"/>
      <c r="H40" s="137"/>
      <c r="I40" s="137"/>
      <c r="J40" s="137"/>
      <c r="K40" s="138"/>
    </row>
    <row r="41" spans="2:11" x14ac:dyDescent="0.25">
      <c r="B41" s="15"/>
      <c r="C41" s="137"/>
      <c r="D41" s="137"/>
      <c r="E41" s="137"/>
      <c r="F41" s="137"/>
      <c r="G41" s="137"/>
      <c r="H41" s="137"/>
      <c r="I41" s="137"/>
      <c r="J41" s="137"/>
      <c r="K41" s="138"/>
    </row>
    <row r="42" spans="2:11" x14ac:dyDescent="0.25">
      <c r="B42" s="15"/>
      <c r="C42" s="137"/>
      <c r="D42" s="137"/>
      <c r="E42" s="137"/>
      <c r="F42" s="137"/>
      <c r="G42" s="137"/>
      <c r="H42" s="137"/>
      <c r="I42" s="137"/>
      <c r="J42" s="137"/>
      <c r="K42" s="138"/>
    </row>
    <row r="43" spans="2:11" ht="15" customHeight="1" x14ac:dyDescent="0.25">
      <c r="B43" s="15" t="s">
        <v>201</v>
      </c>
      <c r="C43" s="137" t="s">
        <v>202</v>
      </c>
      <c r="D43" s="137"/>
      <c r="E43" s="137"/>
      <c r="F43" s="137"/>
      <c r="G43" s="137"/>
      <c r="H43" s="137"/>
      <c r="I43" s="137"/>
      <c r="J43" s="137"/>
      <c r="K43" s="138"/>
    </row>
    <row r="44" spans="2:11" x14ac:dyDescent="0.25">
      <c r="B44" s="15"/>
      <c r="C44" s="137"/>
      <c r="D44" s="137"/>
      <c r="E44" s="137"/>
      <c r="F44" s="137"/>
      <c r="G44" s="137"/>
      <c r="H44" s="137"/>
      <c r="I44" s="137"/>
      <c r="J44" s="137"/>
      <c r="K44" s="138"/>
    </row>
    <row r="45" spans="2:11" ht="15" customHeight="1" x14ac:dyDescent="0.25">
      <c r="B45" s="15" t="s">
        <v>203</v>
      </c>
      <c r="C45" s="137" t="s">
        <v>205</v>
      </c>
      <c r="D45" s="137"/>
      <c r="E45" s="137"/>
      <c r="F45" s="137"/>
      <c r="G45" s="137"/>
      <c r="H45" s="137"/>
      <c r="I45" s="137"/>
      <c r="J45" s="137"/>
      <c r="K45" s="138"/>
    </row>
    <row r="46" spans="2:11" x14ac:dyDescent="0.25">
      <c r="B46" s="15"/>
      <c r="C46" s="137"/>
      <c r="D46" s="137"/>
      <c r="E46" s="137"/>
      <c r="F46" s="137"/>
      <c r="G46" s="137"/>
      <c r="H46" s="137"/>
      <c r="I46" s="137"/>
      <c r="J46" s="137"/>
      <c r="K46" s="138"/>
    </row>
    <row r="47" spans="2:11" x14ac:dyDescent="0.25">
      <c r="B47" s="15"/>
      <c r="C47" s="137"/>
      <c r="D47" s="137"/>
      <c r="E47" s="137"/>
      <c r="F47" s="137"/>
      <c r="G47" s="137"/>
      <c r="H47" s="137"/>
      <c r="I47" s="137"/>
      <c r="J47" s="137"/>
      <c r="K47" s="138"/>
    </row>
    <row r="48" spans="2:11" x14ac:dyDescent="0.25">
      <c r="B48" s="15"/>
      <c r="C48" s="137"/>
      <c r="D48" s="137"/>
      <c r="E48" s="137"/>
      <c r="F48" s="137"/>
      <c r="G48" s="137"/>
      <c r="H48" s="137"/>
      <c r="I48" s="137"/>
      <c r="J48" s="137"/>
      <c r="K48" s="138"/>
    </row>
    <row r="49" spans="2:11" x14ac:dyDescent="0.25">
      <c r="B49" s="15"/>
      <c r="C49" s="137"/>
      <c r="D49" s="137"/>
      <c r="E49" s="137"/>
      <c r="F49" s="137"/>
      <c r="G49" s="137"/>
      <c r="H49" s="137"/>
      <c r="I49" s="137"/>
      <c r="J49" s="137"/>
      <c r="K49" s="138"/>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28" zoomScaleNormal="100" workbookViewId="0">
      <selection activeCell="I46" sqref="I46"/>
    </sheetView>
  </sheetViews>
  <sheetFormatPr defaultColWidth="9.140625" defaultRowHeight="15" x14ac:dyDescent="0.25"/>
  <cols>
    <col min="1" max="1" width="1.5703125" customWidth="1"/>
    <col min="2" max="2" width="35.42578125" customWidth="1"/>
    <col min="3" max="7" width="14.5703125" customWidth="1"/>
    <col min="8" max="8" width="15.7109375" bestFit="1" customWidth="1"/>
    <col min="9" max="9" width="22.28515625" customWidth="1"/>
    <col min="10" max="10" width="11.42578125" customWidth="1"/>
    <col min="11" max="11" width="10.5703125" bestFit="1" customWidth="1"/>
    <col min="12" max="12" width="15" bestFit="1" customWidth="1"/>
  </cols>
  <sheetData>
    <row r="1" spans="1:13" ht="21.75" thickTop="1" x14ac:dyDescent="0.35">
      <c r="A1" s="54"/>
      <c r="B1" s="193" t="s">
        <v>57</v>
      </c>
      <c r="C1" s="193"/>
      <c r="D1" s="193"/>
      <c r="E1" s="193"/>
      <c r="F1" s="193"/>
      <c r="G1" s="193"/>
      <c r="H1" s="193"/>
      <c r="I1" s="193"/>
      <c r="J1" s="55"/>
    </row>
    <row r="2" spans="1:13" x14ac:dyDescent="0.25">
      <c r="A2" s="56"/>
      <c r="B2" s="129"/>
      <c r="C2" s="129"/>
      <c r="D2" s="129"/>
      <c r="E2" s="129" t="s">
        <v>207</v>
      </c>
      <c r="F2" s="129"/>
      <c r="G2" s="129"/>
      <c r="H2" s="129"/>
      <c r="I2" s="129"/>
      <c r="J2" s="57"/>
    </row>
    <row r="3" spans="1:13" ht="21" x14ac:dyDescent="0.35">
      <c r="A3" s="56"/>
      <c r="B3" s="194" t="s">
        <v>170</v>
      </c>
      <c r="C3" s="194"/>
      <c r="D3" s="194"/>
      <c r="E3" s="194"/>
      <c r="F3" s="194"/>
      <c r="G3" s="194"/>
      <c r="H3" s="194"/>
      <c r="I3" s="194"/>
      <c r="J3" s="57"/>
    </row>
    <row r="4" spans="1:13" ht="21" customHeight="1" x14ac:dyDescent="0.35">
      <c r="A4" s="58"/>
      <c r="B4" s="199" t="s">
        <v>230</v>
      </c>
      <c r="C4" s="199"/>
      <c r="D4" s="199"/>
      <c r="E4" s="199"/>
      <c r="F4" s="199"/>
      <c r="G4" s="199"/>
      <c r="H4" s="199"/>
      <c r="I4" s="199"/>
      <c r="J4" s="59"/>
    </row>
    <row r="5" spans="1:13" s="1" customFormat="1" x14ac:dyDescent="0.25">
      <c r="A5" s="60"/>
      <c r="B5" t="s">
        <v>59</v>
      </c>
      <c r="C5" s="178">
        <v>699</v>
      </c>
      <c r="D5" s="178"/>
      <c r="E5" s="178"/>
      <c r="F5" s="178"/>
      <c r="G5" s="178"/>
      <c r="H5" s="178"/>
      <c r="J5" s="61"/>
    </row>
    <row r="6" spans="1:13" s="1" customFormat="1" x14ac:dyDescent="0.25">
      <c r="A6" s="60"/>
      <c r="B6" t="s">
        <v>60</v>
      </c>
      <c r="C6" s="196" t="s">
        <v>211</v>
      </c>
      <c r="D6" s="197"/>
      <c r="E6" s="197"/>
      <c r="F6" s="197"/>
      <c r="G6" s="197"/>
      <c r="H6" s="198"/>
      <c r="J6" s="61"/>
    </row>
    <row r="7" spans="1:13" s="1" customFormat="1" ht="15.75" thickBot="1" x14ac:dyDescent="0.3">
      <c r="A7" s="62"/>
      <c r="B7" s="63" t="s">
        <v>143</v>
      </c>
      <c r="C7" s="195">
        <v>30000986</v>
      </c>
      <c r="D7" s="195"/>
      <c r="E7" s="195"/>
      <c r="F7" s="195"/>
      <c r="G7" s="195"/>
      <c r="H7" s="195"/>
      <c r="I7" s="64"/>
      <c r="J7" s="65"/>
    </row>
    <row r="8" spans="1:13" s="1" customFormat="1" ht="9.9499999999999993" customHeight="1" thickTop="1" x14ac:dyDescent="0.25">
      <c r="A8" s="60"/>
      <c r="B8"/>
      <c r="C8"/>
      <c r="D8" s="45"/>
      <c r="J8" s="61"/>
    </row>
    <row r="9" spans="1:13" s="1" customFormat="1" x14ac:dyDescent="0.25">
      <c r="A9" s="60"/>
      <c r="B9" s="157" t="s">
        <v>61</v>
      </c>
      <c r="C9" s="158"/>
      <c r="D9" s="158"/>
      <c r="E9" s="158"/>
      <c r="F9" s="158"/>
      <c r="G9" s="158"/>
      <c r="H9" s="158"/>
      <c r="I9" s="159"/>
      <c r="J9" s="61"/>
    </row>
    <row r="10" spans="1:13" s="1" customFormat="1" x14ac:dyDescent="0.25">
      <c r="A10" s="60"/>
      <c r="B10" s="15" t="s">
        <v>62</v>
      </c>
      <c r="C10" s="178" t="s">
        <v>227</v>
      </c>
      <c r="D10" s="178"/>
      <c r="E10" s="178"/>
      <c r="F10" s="178"/>
      <c r="G10" s="178"/>
      <c r="H10" s="178"/>
      <c r="I10" s="66"/>
      <c r="J10" s="61"/>
    </row>
    <row r="11" spans="1:13" s="1" customFormat="1" x14ac:dyDescent="0.25">
      <c r="A11" s="60"/>
      <c r="B11" s="15" t="s">
        <v>63</v>
      </c>
      <c r="C11" s="179" t="s">
        <v>228</v>
      </c>
      <c r="D11" s="179"/>
      <c r="E11" s="179"/>
      <c r="F11" s="179"/>
      <c r="G11" s="179"/>
      <c r="H11" s="179"/>
      <c r="I11" s="66"/>
      <c r="J11" s="61"/>
    </row>
    <row r="12" spans="1:13" s="1" customFormat="1" x14ac:dyDescent="0.25">
      <c r="A12" s="60"/>
      <c r="B12" s="18" t="s">
        <v>64</v>
      </c>
      <c r="C12" s="180" t="s">
        <v>229</v>
      </c>
      <c r="D12" s="180"/>
      <c r="E12" s="180"/>
      <c r="F12" s="180"/>
      <c r="G12" s="180"/>
      <c r="H12" s="180"/>
      <c r="I12" s="67"/>
      <c r="J12" s="61"/>
    </row>
    <row r="13" spans="1:13" ht="9.9499999999999993" customHeight="1" thickBot="1" x14ac:dyDescent="0.3">
      <c r="A13" s="56"/>
      <c r="D13" s="68"/>
      <c r="J13" s="57"/>
      <c r="M13" s="1"/>
    </row>
    <row r="14" spans="1:13" s="69" customFormat="1" ht="27" customHeight="1" thickTop="1" thickBot="1" x14ac:dyDescent="0.3">
      <c r="A14" s="160" t="s">
        <v>153</v>
      </c>
      <c r="B14" s="161"/>
      <c r="C14" s="161"/>
      <c r="D14" s="161"/>
      <c r="E14" s="161"/>
      <c r="F14" s="161"/>
      <c r="G14" s="161"/>
      <c r="H14" s="161"/>
      <c r="I14" s="161"/>
      <c r="J14" s="162"/>
      <c r="M14" s="1"/>
    </row>
    <row r="15" spans="1:13" ht="9.9499999999999993" customHeight="1" thickTop="1" x14ac:dyDescent="0.25">
      <c r="A15" s="56"/>
      <c r="D15" s="68"/>
      <c r="J15" s="57"/>
      <c r="M15" s="1"/>
    </row>
    <row r="16" spans="1:13" ht="15" customHeight="1" x14ac:dyDescent="0.25">
      <c r="A16" s="56"/>
      <c r="B16" s="70" t="s">
        <v>0</v>
      </c>
      <c r="C16" s="183" t="s">
        <v>212</v>
      </c>
      <c r="D16" s="184"/>
      <c r="E16" s="184"/>
      <c r="F16" s="184"/>
      <c r="G16" s="184"/>
      <c r="H16" s="184"/>
      <c r="I16" s="185"/>
      <c r="J16" s="57"/>
      <c r="M16" s="1"/>
    </row>
    <row r="17" spans="1:13" ht="15" customHeight="1" x14ac:dyDescent="0.25">
      <c r="A17" s="56"/>
      <c r="B17" s="192" t="s">
        <v>73</v>
      </c>
      <c r="C17" s="186"/>
      <c r="D17" s="187"/>
      <c r="E17" s="187"/>
      <c r="F17" s="187"/>
      <c r="G17" s="187"/>
      <c r="H17" s="187"/>
      <c r="I17" s="188"/>
      <c r="J17" s="57"/>
      <c r="M17" s="1"/>
    </row>
    <row r="18" spans="1:13" x14ac:dyDescent="0.25">
      <c r="A18" s="56"/>
      <c r="B18" s="192"/>
      <c r="C18" s="186"/>
      <c r="D18" s="187"/>
      <c r="E18" s="187"/>
      <c r="F18" s="187"/>
      <c r="G18" s="187"/>
      <c r="H18" s="187"/>
      <c r="I18" s="188"/>
      <c r="J18" s="57"/>
      <c r="M18" s="1"/>
    </row>
    <row r="19" spans="1:13" x14ac:dyDescent="0.25">
      <c r="A19" s="56"/>
      <c r="B19" s="192"/>
      <c r="C19" s="189"/>
      <c r="D19" s="190"/>
      <c r="E19" s="190"/>
      <c r="F19" s="190"/>
      <c r="G19" s="190"/>
      <c r="H19" s="190"/>
      <c r="I19" s="191"/>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3" t="s">
        <v>231</v>
      </c>
      <c r="D21" s="184"/>
      <c r="E21" s="184"/>
      <c r="F21" s="184"/>
      <c r="G21" s="184"/>
      <c r="H21" s="184"/>
      <c r="I21" s="185"/>
      <c r="J21" s="57"/>
      <c r="M21" s="1"/>
    </row>
    <row r="22" spans="1:13" ht="15" customHeight="1" x14ac:dyDescent="0.25">
      <c r="A22" s="56"/>
      <c r="B22" s="181" t="s">
        <v>144</v>
      </c>
      <c r="C22" s="186"/>
      <c r="D22" s="187"/>
      <c r="E22" s="187"/>
      <c r="F22" s="187"/>
      <c r="G22" s="187"/>
      <c r="H22" s="187"/>
      <c r="I22" s="188"/>
      <c r="J22" s="57"/>
      <c r="M22" s="1"/>
    </row>
    <row r="23" spans="1:13" x14ac:dyDescent="0.25">
      <c r="A23" s="56"/>
      <c r="B23" s="181"/>
      <c r="C23" s="186"/>
      <c r="D23" s="187"/>
      <c r="E23" s="187"/>
      <c r="F23" s="187"/>
      <c r="G23" s="187"/>
      <c r="H23" s="187"/>
      <c r="I23" s="188"/>
      <c r="J23" s="57"/>
      <c r="M23" s="1"/>
    </row>
    <row r="24" spans="1:13" x14ac:dyDescent="0.25">
      <c r="A24" s="56"/>
      <c r="B24" s="181"/>
      <c r="C24" s="186"/>
      <c r="D24" s="187"/>
      <c r="E24" s="187"/>
      <c r="F24" s="187"/>
      <c r="G24" s="187"/>
      <c r="H24" s="187"/>
      <c r="I24" s="188"/>
      <c r="J24" s="57"/>
      <c r="M24" s="1"/>
    </row>
    <row r="25" spans="1:13" x14ac:dyDescent="0.25">
      <c r="A25" s="56"/>
      <c r="B25" s="181"/>
      <c r="C25" s="186"/>
      <c r="D25" s="187"/>
      <c r="E25" s="187"/>
      <c r="F25" s="187"/>
      <c r="G25" s="187"/>
      <c r="H25" s="187"/>
      <c r="I25" s="188"/>
      <c r="J25" s="57"/>
      <c r="M25" s="1"/>
    </row>
    <row r="26" spans="1:13" x14ac:dyDescent="0.25">
      <c r="A26" s="56"/>
      <c r="B26" s="181"/>
      <c r="C26" s="186"/>
      <c r="D26" s="187"/>
      <c r="E26" s="187"/>
      <c r="F26" s="187"/>
      <c r="G26" s="187"/>
      <c r="H26" s="187"/>
      <c r="I26" s="188"/>
      <c r="J26" s="57"/>
      <c r="M26" s="1"/>
    </row>
    <row r="27" spans="1:13" x14ac:dyDescent="0.25">
      <c r="A27" s="56"/>
      <c r="B27" s="182"/>
      <c r="C27" s="189"/>
      <c r="D27" s="190"/>
      <c r="E27" s="190"/>
      <c r="F27" s="190"/>
      <c r="G27" s="190"/>
      <c r="H27" s="190"/>
      <c r="I27" s="191"/>
      <c r="J27" s="57"/>
      <c r="M27" s="1"/>
    </row>
    <row r="28" spans="1:13" ht="9.9499999999999993" customHeight="1" x14ac:dyDescent="0.25">
      <c r="A28" s="56"/>
      <c r="D28" s="68"/>
      <c r="J28" s="57"/>
      <c r="M28" s="1"/>
    </row>
    <row r="29" spans="1:13" s="1" customFormat="1" x14ac:dyDescent="0.25">
      <c r="A29" s="60"/>
      <c r="B29" s="157" t="s">
        <v>154</v>
      </c>
      <c r="C29" s="158"/>
      <c r="D29" s="158"/>
      <c r="E29" s="158"/>
      <c r="F29" s="158"/>
      <c r="G29" s="158"/>
      <c r="H29" s="158"/>
      <c r="I29" s="159"/>
      <c r="J29" s="61"/>
    </row>
    <row r="30" spans="1:13" ht="15" customHeight="1" thickBot="1" x14ac:dyDescent="0.3">
      <c r="A30" s="56"/>
      <c r="B30" s="73"/>
      <c r="C30" s="163" t="s">
        <v>175</v>
      </c>
      <c r="D30" s="164"/>
      <c r="E30" s="164"/>
      <c r="F30" s="164"/>
      <c r="G30" s="164"/>
      <c r="H30" s="165"/>
      <c r="I30" s="166"/>
      <c r="J30" s="57"/>
      <c r="M30" s="1"/>
    </row>
    <row r="31" spans="1:13" ht="15" customHeight="1" x14ac:dyDescent="0.25">
      <c r="A31" s="56"/>
      <c r="B31" s="73"/>
      <c r="C31" s="163" t="s">
        <v>158</v>
      </c>
      <c r="D31" s="166"/>
      <c r="E31" s="163" t="s">
        <v>159</v>
      </c>
      <c r="F31" s="164"/>
      <c r="G31" s="164"/>
      <c r="H31" s="167" t="s">
        <v>1</v>
      </c>
      <c r="I31" s="169" t="s">
        <v>67</v>
      </c>
      <c r="J31" s="57"/>
      <c r="M31" s="1"/>
    </row>
    <row r="32" spans="1:13" s="1" customFormat="1" ht="30" x14ac:dyDescent="0.25">
      <c r="A32" s="60"/>
      <c r="B32" s="10" t="s">
        <v>156</v>
      </c>
      <c r="C32" s="74" t="s">
        <v>161</v>
      </c>
      <c r="D32" s="4" t="s">
        <v>208</v>
      </c>
      <c r="E32" s="4" t="s">
        <v>209</v>
      </c>
      <c r="F32" s="4" t="s">
        <v>210</v>
      </c>
      <c r="G32" s="5" t="s">
        <v>160</v>
      </c>
      <c r="H32" s="168"/>
      <c r="I32" s="170"/>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234</v>
      </c>
      <c r="C34" s="75"/>
      <c r="D34" s="76"/>
      <c r="E34" s="76"/>
      <c r="F34" s="76"/>
      <c r="G34" s="77"/>
      <c r="H34" s="9">
        <f>SUM(C34:G34)</f>
        <v>0</v>
      </c>
      <c r="I34" s="78"/>
      <c r="J34" s="57"/>
      <c r="M34" s="1"/>
    </row>
    <row r="35" spans="1:13" x14ac:dyDescent="0.25">
      <c r="A35" s="56"/>
      <c r="B35" s="125" t="s">
        <v>193</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705255</v>
      </c>
      <c r="D38" s="48">
        <v>731163</v>
      </c>
      <c r="E38" s="48">
        <v>3993</v>
      </c>
      <c r="F38" s="48">
        <f>SUM(F39:F42)</f>
        <v>0</v>
      </c>
      <c r="G38" s="49">
        <f>SUM(G39:G42)</f>
        <v>0</v>
      </c>
      <c r="H38" s="50">
        <v>1440411</v>
      </c>
      <c r="I38" s="7"/>
      <c r="J38" s="57"/>
      <c r="M38" s="1"/>
    </row>
    <row r="39" spans="1:13" x14ac:dyDescent="0.25">
      <c r="A39" s="56"/>
      <c r="B39" s="8" t="s">
        <v>234</v>
      </c>
      <c r="C39" s="75">
        <v>705255</v>
      </c>
      <c r="D39" s="76"/>
      <c r="E39" s="76"/>
      <c r="F39" s="76"/>
      <c r="G39" s="77"/>
      <c r="H39" s="9">
        <f>SUM(C39:G39)</f>
        <v>705255</v>
      </c>
      <c r="I39" s="130" t="s">
        <v>213</v>
      </c>
      <c r="J39" s="57"/>
      <c r="K39" s="136"/>
      <c r="M39" s="1"/>
    </row>
    <row r="40" spans="1:13" x14ac:dyDescent="0.25">
      <c r="A40" s="56"/>
      <c r="B40" s="125" t="s">
        <v>193</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174</v>
      </c>
      <c r="C42" s="75"/>
      <c r="D42" s="76"/>
      <c r="E42" s="76"/>
      <c r="F42" s="76"/>
      <c r="G42" s="77"/>
      <c r="H42" s="9">
        <f t="shared" si="1"/>
        <v>0</v>
      </c>
      <c r="I42" s="78"/>
      <c r="J42" s="57"/>
      <c r="M42" s="1"/>
    </row>
    <row r="43" spans="1:13" x14ac:dyDescent="0.25">
      <c r="A43" s="56"/>
      <c r="B43" s="6" t="s">
        <v>4</v>
      </c>
      <c r="C43" s="48">
        <f>SUM(C44:C47)</f>
        <v>5348689</v>
      </c>
      <c r="D43" s="48">
        <v>6497329</v>
      </c>
      <c r="E43" s="48">
        <v>1507</v>
      </c>
      <c r="F43" s="48">
        <v>308000</v>
      </c>
      <c r="G43" s="49">
        <f>SUM(G44:G47)</f>
        <v>0</v>
      </c>
      <c r="H43" s="50">
        <v>11847525</v>
      </c>
      <c r="I43" s="7"/>
      <c r="J43" s="57"/>
      <c r="L43" s="136"/>
      <c r="M43" s="1"/>
    </row>
    <row r="44" spans="1:13" x14ac:dyDescent="0.25">
      <c r="A44" s="56"/>
      <c r="B44" s="8" t="s">
        <v>234</v>
      </c>
      <c r="C44" s="75">
        <v>5018580</v>
      </c>
      <c r="D44" s="76">
        <v>2881165</v>
      </c>
      <c r="E44" s="76">
        <f>7652000+247745-C44-D44</f>
        <v>0</v>
      </c>
      <c r="F44" s="76"/>
      <c r="G44" s="77"/>
      <c r="H44" s="9">
        <f>SUM(C44:G44)</f>
        <v>7899745</v>
      </c>
      <c r="I44" s="78" t="s">
        <v>214</v>
      </c>
      <c r="J44" s="57"/>
      <c r="M44" s="1"/>
    </row>
    <row r="45" spans="1:13" x14ac:dyDescent="0.25">
      <c r="A45" s="56"/>
      <c r="B45" s="125" t="s">
        <v>226</v>
      </c>
      <c r="C45" s="75"/>
      <c r="D45" s="76">
        <v>3700228</v>
      </c>
      <c r="E45" s="76">
        <v>388772</v>
      </c>
      <c r="F45" s="76">
        <v>388772</v>
      </c>
      <c r="G45" s="77"/>
      <c r="H45" s="9">
        <f>SUM(C45:G45)</f>
        <v>4477772</v>
      </c>
      <c r="I45" s="78" t="s">
        <v>215</v>
      </c>
      <c r="J45" s="57"/>
      <c r="M45" s="1"/>
    </row>
    <row r="46" spans="1:13" x14ac:dyDescent="0.25">
      <c r="A46" s="56"/>
      <c r="B46" s="125" t="s">
        <v>58</v>
      </c>
      <c r="C46" s="75">
        <f>292140+37969</f>
        <v>330109</v>
      </c>
      <c r="D46" s="76">
        <v>1529891.3</v>
      </c>
      <c r="E46" s="76">
        <f>1860000-C46-D46</f>
        <v>-0.30000000004656613</v>
      </c>
      <c r="F46" s="76"/>
      <c r="G46" s="77"/>
      <c r="H46" s="9">
        <f t="shared" ref="H46:H47" si="2">SUM(C46:G46)</f>
        <v>1860000</v>
      </c>
      <c r="I46" s="78" t="s">
        <v>216</v>
      </c>
      <c r="J46" s="57"/>
      <c r="M46" s="1"/>
    </row>
    <row r="47" spans="1:13" x14ac:dyDescent="0.25">
      <c r="A47" s="56"/>
      <c r="B47" s="124" t="s">
        <v>174</v>
      </c>
      <c r="C47" s="75"/>
      <c r="D47" s="76"/>
      <c r="E47" s="76"/>
      <c r="F47" s="76"/>
      <c r="G47" s="77"/>
      <c r="H47" s="9">
        <f t="shared" si="2"/>
        <v>0</v>
      </c>
      <c r="I47" s="78"/>
      <c r="J47" s="57"/>
      <c r="M47" s="1"/>
    </row>
    <row r="48" spans="1:13" s="1" customFormat="1" ht="15.75" thickBot="1" x14ac:dyDescent="0.3">
      <c r="A48" s="60"/>
      <c r="B48" s="10" t="s">
        <v>157</v>
      </c>
      <c r="C48" s="51">
        <f>C33+C38+C43</f>
        <v>6053944</v>
      </c>
      <c r="D48" s="51">
        <f>D33+D38+D43</f>
        <v>7228492</v>
      </c>
      <c r="E48" s="51">
        <f>E33+E38+E43</f>
        <v>5500</v>
      </c>
      <c r="F48" s="51">
        <f>F33+F38+F43</f>
        <v>308000</v>
      </c>
      <c r="G48" s="52">
        <f>G33+G38+G43</f>
        <v>0</v>
      </c>
      <c r="H48" s="53">
        <f>SUM(C48:G48)</f>
        <v>13595936</v>
      </c>
      <c r="I48" s="7"/>
      <c r="J48" s="61"/>
    </row>
    <row r="49" spans="1:13" s="1" customFormat="1" ht="9.9499999999999993" customHeight="1" x14ac:dyDescent="0.25">
      <c r="A49" s="60"/>
      <c r="C49" s="79"/>
      <c r="D49" s="79"/>
      <c r="J49" s="61"/>
    </row>
    <row r="50" spans="1:13" s="1" customFormat="1" x14ac:dyDescent="0.25">
      <c r="A50" s="60"/>
      <c r="B50" s="154" t="s">
        <v>155</v>
      </c>
      <c r="C50" s="155"/>
      <c r="D50" s="155"/>
      <c r="E50" s="155"/>
      <c r="F50" s="155"/>
      <c r="G50" s="155"/>
      <c r="H50" s="155"/>
      <c r="I50" s="156"/>
      <c r="J50" s="61"/>
    </row>
    <row r="51" spans="1:13" x14ac:dyDescent="0.25">
      <c r="A51" s="56"/>
      <c r="B51" s="80" t="s">
        <v>69</v>
      </c>
      <c r="C51" s="175" t="s">
        <v>101</v>
      </c>
      <c r="D51" s="175"/>
      <c r="E51" s="174" t="s">
        <v>70</v>
      </c>
      <c r="F51" s="174"/>
      <c r="G51" s="148" t="s">
        <v>141</v>
      </c>
      <c r="H51" s="148"/>
      <c r="I51" s="16"/>
      <c r="J51" s="57"/>
      <c r="M51" s="1"/>
    </row>
    <row r="52" spans="1:13" x14ac:dyDescent="0.25">
      <c r="A52" s="56"/>
      <c r="B52" s="15" t="s">
        <v>233</v>
      </c>
      <c r="C52" s="176">
        <v>1</v>
      </c>
      <c r="D52" s="177"/>
      <c r="E52" t="s">
        <v>71</v>
      </c>
      <c r="G52" s="149" t="s">
        <v>138</v>
      </c>
      <c r="H52" s="149"/>
      <c r="I52" s="16"/>
      <c r="J52" s="57"/>
      <c r="M52" s="1"/>
    </row>
    <row r="53" spans="1:13" x14ac:dyDescent="0.25">
      <c r="A53" s="56"/>
      <c r="B53" s="18" t="s">
        <v>148</v>
      </c>
      <c r="C53" s="149" t="s">
        <v>55</v>
      </c>
      <c r="D53" s="149"/>
      <c r="E53" s="19" t="s">
        <v>72</v>
      </c>
      <c r="F53" s="19"/>
      <c r="G53" s="149" t="s">
        <v>138</v>
      </c>
      <c r="H53" s="149"/>
      <c r="I53" s="20"/>
      <c r="J53" s="57"/>
      <c r="M53" s="1"/>
    </row>
    <row r="54" spans="1:13" ht="9.9499999999999993" customHeight="1" x14ac:dyDescent="0.25">
      <c r="A54" s="56"/>
      <c r="J54" s="57"/>
      <c r="M54" s="1"/>
    </row>
    <row r="55" spans="1:13" x14ac:dyDescent="0.25">
      <c r="A55" s="56"/>
      <c r="B55" s="154" t="s">
        <v>68</v>
      </c>
      <c r="C55" s="155"/>
      <c r="D55" s="155"/>
      <c r="E55" s="155"/>
      <c r="F55" s="155"/>
      <c r="G55" s="155"/>
      <c r="H55" s="155"/>
      <c r="I55" s="156"/>
      <c r="J55" s="57"/>
      <c r="M55" s="1"/>
    </row>
    <row r="56" spans="1:13" ht="75" customHeight="1" x14ac:dyDescent="0.25">
      <c r="A56" s="56"/>
      <c r="B56" s="150" t="s">
        <v>176</v>
      </c>
      <c r="C56" s="150"/>
      <c r="D56" s="150"/>
      <c r="E56" s="74" t="s">
        <v>191</v>
      </c>
      <c r="F56" s="74" t="s">
        <v>192</v>
      </c>
      <c r="G56" s="74" t="str">
        <f>IF(FCOR=TRUE, "Actuals at Final Completion", "Actuals to Date")</f>
        <v>Actuals to Date</v>
      </c>
      <c r="H56" s="113" t="s">
        <v>195</v>
      </c>
      <c r="I56" s="11" t="s">
        <v>67</v>
      </c>
      <c r="J56" s="57"/>
      <c r="M56" s="1"/>
    </row>
    <row r="57" spans="1:13" x14ac:dyDescent="0.25">
      <c r="A57" s="56"/>
      <c r="B57" s="12" t="s">
        <v>41</v>
      </c>
      <c r="C57" s="13"/>
      <c r="D57" s="14"/>
      <c r="E57" s="81">
        <v>22010</v>
      </c>
      <c r="F57" s="81">
        <v>15730</v>
      </c>
      <c r="G57" s="82">
        <v>16960</v>
      </c>
      <c r="H57" s="114">
        <f>IF($H$56=Lists!$D$8, IFERROR(F57-E57, ""), IF($H$56=Lists!$D$9, IFERROR(G57-E57, ""), IFERROR(G57-F57, "")))</f>
        <v>1230</v>
      </c>
      <c r="I57" s="83"/>
      <c r="J57" s="57"/>
      <c r="M57" s="1"/>
    </row>
    <row r="58" spans="1:13" x14ac:dyDescent="0.25">
      <c r="A58" s="56"/>
      <c r="B58" s="15" t="s">
        <v>42</v>
      </c>
      <c r="D58" s="16"/>
      <c r="E58" s="81">
        <v>18319</v>
      </c>
      <c r="F58" s="81">
        <v>14220</v>
      </c>
      <c r="G58" s="82">
        <v>13558</v>
      </c>
      <c r="H58" s="114">
        <f>IF($H$56=Lists!$D$8, IFERROR(F58-E58, ""), IF($H$56=Lists!$D$9, IFERROR(G58-E58, ""), IFERROR(G58-F58, "")))</f>
        <v>-662</v>
      </c>
      <c r="I58" s="83"/>
      <c r="J58" s="57"/>
      <c r="M58" s="1"/>
    </row>
    <row r="59" spans="1:13" x14ac:dyDescent="0.25">
      <c r="A59" s="56"/>
      <c r="B59" s="15" t="s">
        <v>43</v>
      </c>
      <c r="D59" s="16"/>
      <c r="E59" s="17">
        <f>IFERROR(E58/E57, "")</f>
        <v>0.83230349840981377</v>
      </c>
      <c r="F59" s="17">
        <f t="shared" ref="F59:G59" si="3">IFERROR(F58/F57, "")</f>
        <v>0.90400508582326766</v>
      </c>
      <c r="G59" s="17">
        <f t="shared" si="3"/>
        <v>0.79941037735849052</v>
      </c>
      <c r="H59" s="115">
        <f t="shared" ref="H59" si="4">IFERROR(G59-F59, "")</f>
        <v>-0.10459470846477714</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318.56751476601545</v>
      </c>
      <c r="F62" s="21">
        <f>IFERROR(F91/F57, "")</f>
        <v>628.28989192625556</v>
      </c>
      <c r="G62" s="21">
        <f>IFERROR(G91/G57, "")</f>
        <v>582.72405660377353</v>
      </c>
      <c r="H62" s="117">
        <f>IF($H$56=Lists!$D$8, IFERROR(F62-E62, ""), IF($H$56=Lists!$D$9, IFERROR(G62-E62, ""), IFERROR(G62-F62, "")))</f>
        <v>-45.56583532248203</v>
      </c>
      <c r="I62" s="86"/>
      <c r="J62" s="57"/>
      <c r="K62" s="87"/>
    </row>
    <row r="63" spans="1:13" x14ac:dyDescent="0.25">
      <c r="A63" s="56"/>
      <c r="B63" s="18" t="s">
        <v>162</v>
      </c>
      <c r="C63" s="19"/>
      <c r="D63" s="20"/>
      <c r="E63" s="22">
        <f>IFERROR(E97/E57, "")</f>
        <v>381.970604270786</v>
      </c>
      <c r="F63" s="22">
        <f>IFERROR(F97/F57, "")</f>
        <v>754.70184361093447</v>
      </c>
      <c r="G63" s="22">
        <f>IFERROR(G97/G57, "")</f>
        <v>698.55690625</v>
      </c>
      <c r="H63" s="117">
        <f>IF($H$56=Lists!$D$8, IFERROR(F63-E63, ""), IF($H$56=Lists!$D$9, IFERROR(G63-E63, ""), IFERROR(G63-F63, "")))</f>
        <v>-56.144937360934478</v>
      </c>
      <c r="I63" s="88"/>
      <c r="J63" s="57"/>
      <c r="K63" s="87"/>
    </row>
    <row r="64" spans="1:13" x14ac:dyDescent="0.25">
      <c r="A64" s="56"/>
      <c r="B64" s="151" t="s">
        <v>5</v>
      </c>
      <c r="C64" s="152"/>
      <c r="D64" s="152"/>
      <c r="E64" s="152"/>
      <c r="F64" s="152"/>
      <c r="G64" s="152"/>
      <c r="H64" s="152"/>
      <c r="I64" s="153"/>
      <c r="J64" s="57"/>
    </row>
    <row r="65" spans="1:10" x14ac:dyDescent="0.25">
      <c r="A65" s="56"/>
      <c r="B65" s="12" t="s">
        <v>6</v>
      </c>
      <c r="C65" s="13"/>
      <c r="D65" s="14"/>
      <c r="E65" s="89">
        <v>43344</v>
      </c>
      <c r="F65" s="89">
        <v>43922</v>
      </c>
      <c r="G65" s="90">
        <v>43564</v>
      </c>
      <c r="H65" s="114" t="str">
        <f>IF(SUM(E65:G65)=0, "", IF($H$56=Lists!$D$8, IFERROR(MROUND(CONVERT(F65-E65,"day","yr")*12, 0.5)&amp;" mo.", ""), IF($H$56=Lists!$D$9, IFERROR(MROUND(CONVERT(G65-E65,"day","yr")*12, 0.5)&amp;" mo.", ""), IFERROR(MROUND(CONVERT(G65-F65,"day","yr")*12, 0.5)&amp;" mo.", ""))))</f>
        <v/>
      </c>
      <c r="I65" s="83" t="s">
        <v>217</v>
      </c>
      <c r="J65" s="57"/>
    </row>
    <row r="66" spans="1:10" x14ac:dyDescent="0.25">
      <c r="A66" s="56"/>
      <c r="B66" s="15" t="s">
        <v>7</v>
      </c>
      <c r="D66" s="16"/>
      <c r="E66" s="89">
        <v>43374</v>
      </c>
      <c r="F66" s="89">
        <v>43983</v>
      </c>
      <c r="G66" s="90">
        <v>43565</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163</v>
      </c>
      <c r="D67" s="16"/>
      <c r="E67" s="89"/>
      <c r="F67" s="89"/>
      <c r="G67" s="90">
        <v>44698</v>
      </c>
      <c r="H67" s="114" t="str">
        <f>IF(SUM(E67:G67)=0, "", IF($H$56=Lists!$D$8, IFERROR(MROUND(CONVERT(F67-E67,"day","yr")*12, 0.5)&amp;" mo.", ""), IF($H$56=Lists!$D$9, IFERROR(MROUND(CONVERT(G67-E67,"day","yr")*12, 0.5)&amp;" mo.", ""), IFERROR(MROUND(CONVERT(G67-F67,"day","yr")*12, 0.5)&amp;" mo.", ""))))</f>
        <v>1468.5 mo.</v>
      </c>
      <c r="I67" s="83"/>
      <c r="J67" s="57"/>
    </row>
    <row r="68" spans="1:10" x14ac:dyDescent="0.25">
      <c r="A68" s="56"/>
      <c r="B68" s="15" t="s">
        <v>66</v>
      </c>
      <c r="D68" s="16"/>
      <c r="E68" s="89">
        <v>43983</v>
      </c>
      <c r="F68" s="89">
        <v>44743</v>
      </c>
      <c r="G68" s="90">
        <v>44777</v>
      </c>
      <c r="H68" s="114" t="str">
        <f>IF(SUM(E68:G68)=0, "", IF($H$56=Lists!$D$8, IFERROR(MROUND(CONVERT(F68-E68,"day","yr")*12, 0.5)&amp;" mo.", ""), IF($H$56=Lists!$D$9, IFERROR(MROUND(CONVERT(G68-E68,"day","yr")*12, 0.5)&amp;" mo.", ""), IFERROR(MROUND(CONVERT(G68-F68,"day","yr")*12, 0.5)&amp;" mo.", ""))))</f>
        <v>1 mo.</v>
      </c>
      <c r="I68" s="83"/>
      <c r="J68" s="57"/>
    </row>
    <row r="69" spans="1:10" x14ac:dyDescent="0.25">
      <c r="A69" s="56"/>
      <c r="B69" s="15" t="s">
        <v>8</v>
      </c>
      <c r="D69" s="16"/>
      <c r="E69" s="89">
        <v>44470</v>
      </c>
      <c r="F69" s="89">
        <v>45139</v>
      </c>
      <c r="G69" s="90">
        <v>45555</v>
      </c>
      <c r="H69" s="114" t="str">
        <f>IF(SUM(E69:G69)=0, "", IF($H$56=Lists!$D$8, IFERROR(MROUND(CONVERT(F69-E69,"day","yr")*12, 0.5)&amp;" mo.", ""), IF($H$56=Lists!$D$9, IFERROR(MROUND(CONVERT(G69-E69,"day","yr")*12, 0.5)&amp;" mo.", ""), IFERROR(MROUND(CONVERT(G69-F69,"day","yr")*12, 0.5)&amp;" mo.", ""))))</f>
        <v>13.5 mo.</v>
      </c>
      <c r="I69" s="83"/>
      <c r="J69" s="57"/>
    </row>
    <row r="70" spans="1:10" x14ac:dyDescent="0.25">
      <c r="A70" s="56"/>
      <c r="B70" s="18" t="s">
        <v>9</v>
      </c>
      <c r="C70" s="19"/>
      <c r="D70" s="20"/>
      <c r="E70" s="89"/>
      <c r="F70" s="89">
        <v>45231</v>
      </c>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60" t="s">
        <v>152</v>
      </c>
      <c r="B72" s="161"/>
      <c r="C72" s="161"/>
      <c r="D72" s="161"/>
      <c r="E72" s="161"/>
      <c r="F72" s="161"/>
      <c r="G72" s="161"/>
      <c r="H72" s="161"/>
      <c r="I72" s="161"/>
      <c r="J72" s="162"/>
    </row>
    <row r="73" spans="1:10" ht="9.9499999999999993" customHeight="1" thickTop="1" x14ac:dyDescent="0.25">
      <c r="A73" s="56"/>
      <c r="B73" s="33"/>
      <c r="C73" s="33"/>
      <c r="D73" s="33"/>
      <c r="E73" s="26"/>
      <c r="F73" s="26"/>
      <c r="G73" s="26"/>
      <c r="H73" s="27"/>
      <c r="I73" s="94"/>
      <c r="J73" s="57"/>
    </row>
    <row r="74" spans="1:10" ht="75" customHeight="1" x14ac:dyDescent="0.25">
      <c r="A74" s="56"/>
      <c r="B74" s="150" t="s">
        <v>176</v>
      </c>
      <c r="C74" s="150"/>
      <c r="D74" s="150"/>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4" t="s">
        <v>11</v>
      </c>
      <c r="C75" s="155"/>
      <c r="D75" s="155"/>
      <c r="E75" s="155"/>
      <c r="F75" s="155"/>
      <c r="G75" s="155"/>
      <c r="H75" s="155"/>
      <c r="I75" s="156"/>
      <c r="J75" s="57"/>
    </row>
    <row r="76" spans="1:10" x14ac:dyDescent="0.25">
      <c r="A76" s="56"/>
      <c r="B76" s="171" t="s">
        <v>50</v>
      </c>
      <c r="C76" s="172"/>
      <c r="D76" s="173"/>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54" t="s">
        <v>12</v>
      </c>
      <c r="C78" s="155"/>
      <c r="D78" s="155"/>
      <c r="E78" s="155"/>
      <c r="F78" s="155"/>
      <c r="G78" s="155"/>
      <c r="H78" s="155"/>
      <c r="I78" s="156"/>
      <c r="J78" s="57"/>
    </row>
    <row r="79" spans="1:10" ht="30" x14ac:dyDescent="0.25">
      <c r="A79" s="56"/>
      <c r="B79" s="12" t="s">
        <v>44</v>
      </c>
      <c r="C79" s="13"/>
      <c r="D79" s="14"/>
      <c r="E79" s="97">
        <v>56755</v>
      </c>
      <c r="F79" s="97">
        <v>143017</v>
      </c>
      <c r="G79" s="98">
        <f>95072.45 + 6287</f>
        <v>101359.45</v>
      </c>
      <c r="H79" s="31">
        <f>IF($H$56=Lists!$D$8, IFERROR(F79-E79, ""), IF($H$56=Lists!$D$9, IFERROR(G79-E79, ""), IFERROR(G79-F79, "")))</f>
        <v>-41657.550000000003</v>
      </c>
      <c r="I79" s="122" t="s">
        <v>218</v>
      </c>
      <c r="J79" s="57"/>
    </row>
    <row r="80" spans="1:10" ht="30" x14ac:dyDescent="0.25">
      <c r="A80" s="56"/>
      <c r="B80" s="15" t="s">
        <v>164</v>
      </c>
      <c r="D80" s="16"/>
      <c r="E80" s="97">
        <v>587494</v>
      </c>
      <c r="F80" s="97">
        <v>538421</v>
      </c>
      <c r="G80" s="98">
        <f>736519.67+2000+6496+5588+21678</f>
        <v>772281.67</v>
      </c>
      <c r="H80" s="31">
        <f>IF($H$56=Lists!$D$8, IFERROR(F80-E80, ""), IF($H$56=Lists!$D$9, IFERROR(G80-E80, ""), IFERROR(G80-F80, "")))</f>
        <v>233860.67000000004</v>
      </c>
      <c r="I80" s="122" t="s">
        <v>219</v>
      </c>
      <c r="J80" s="57"/>
    </row>
    <row r="81" spans="1:12" x14ac:dyDescent="0.25">
      <c r="A81" s="56"/>
      <c r="B81" s="15" t="s">
        <v>166</v>
      </c>
      <c r="D81" s="16"/>
      <c r="E81" s="97">
        <v>299808</v>
      </c>
      <c r="F81" s="97">
        <v>497621</v>
      </c>
      <c r="G81" s="131">
        <f>15502+168174</f>
        <v>183676</v>
      </c>
      <c r="H81" s="31">
        <f>IF($H$56=Lists!$D$8, IFERROR(F81-E81, ""), IF($H$56=Lists!$D$9, IFERROR(G81-E81, ""), IFERROR(G81-F81, "")))</f>
        <v>-313945</v>
      </c>
      <c r="I81" s="132" t="s">
        <v>220</v>
      </c>
      <c r="J81" s="57"/>
    </row>
    <row r="82" spans="1:12" x14ac:dyDescent="0.25">
      <c r="A82" s="56"/>
      <c r="B82" s="15" t="s">
        <v>165</v>
      </c>
      <c r="D82" s="16"/>
      <c r="E82" s="97">
        <v>275744</v>
      </c>
      <c r="F82" s="97">
        <f>343609*1.0828</f>
        <v>372059.82520000002</v>
      </c>
      <c r="G82" s="97">
        <v>538421</v>
      </c>
      <c r="H82" s="31">
        <f>IF($H$56=Lists!$D$8, IFERROR(F82-E82, ""), IF($H$56=Lists!$D$9, IFERROR(G82-E82, ""), IFERROR(G82-F82, "")))</f>
        <v>166361.17479999998</v>
      </c>
      <c r="I82" s="83"/>
      <c r="J82" s="57"/>
    </row>
    <row r="83" spans="1:12" x14ac:dyDescent="0.25">
      <c r="A83" s="56"/>
      <c r="B83" s="15" t="s">
        <v>167</v>
      </c>
      <c r="D83" s="16"/>
      <c r="E83" s="97">
        <v>171920</v>
      </c>
      <c r="F83" s="97">
        <f>501996-372060</f>
        <v>129936</v>
      </c>
      <c r="G83" s="97">
        <v>168174.54</v>
      </c>
      <c r="H83" s="32">
        <f>IF($H$56=Lists!$D$8, IFERROR(F83-E83, ""), IF($H$56=Lists!$D$9, IFERROR(G83-E83, ""), IFERROR(G83-F83, "")))</f>
        <v>38238.540000000008</v>
      </c>
      <c r="I83" s="83"/>
      <c r="J83" s="57"/>
    </row>
    <row r="84" spans="1:12" x14ac:dyDescent="0.25">
      <c r="A84" s="56"/>
      <c r="B84" s="15" t="s">
        <v>13</v>
      </c>
      <c r="D84" s="16"/>
      <c r="E84" s="97">
        <v>143516</v>
      </c>
      <c r="F84" s="97">
        <v>176703</v>
      </c>
      <c r="G84" s="98">
        <v>39188</v>
      </c>
      <c r="H84" s="31">
        <f>IF($H$56=Lists!$D$8, IFERROR(F84-E84, ""), IF($H$56=Lists!$D$9, IFERROR(G84-E84, ""), IFERROR(G84-F84, "")))</f>
        <v>-137515</v>
      </c>
      <c r="I84" s="99"/>
      <c r="J84" s="57"/>
    </row>
    <row r="85" spans="1:12" x14ac:dyDescent="0.25">
      <c r="A85" s="56"/>
      <c r="B85" s="212" t="s">
        <v>14</v>
      </c>
      <c r="C85" s="213"/>
      <c r="D85" s="214"/>
      <c r="E85" s="34">
        <f>SUM(E79:E84)</f>
        <v>1535237</v>
      </c>
      <c r="F85" s="34">
        <f>SUM(F79:F84)</f>
        <v>1857757.8252000001</v>
      </c>
      <c r="G85" s="34">
        <f>SUM(G79:G84)</f>
        <v>1803100.6600000001</v>
      </c>
      <c r="H85" s="35">
        <f>IF($H$56=Lists!$D$8, IFERROR(F85-E85, ""), IF($H$56=Lists!$D$9, IFERROR(G85-E85, ""), IFERROR(G85-F85, "")))</f>
        <v>-54657.16519999993</v>
      </c>
      <c r="I85" s="100"/>
      <c r="J85" s="57"/>
    </row>
    <row r="86" spans="1:12" ht="9.9499999999999993" customHeight="1" x14ac:dyDescent="0.25">
      <c r="A86" s="56"/>
      <c r="J86" s="57"/>
    </row>
    <row r="87" spans="1:12" x14ac:dyDescent="0.25">
      <c r="A87" s="56"/>
      <c r="B87" s="154" t="s">
        <v>15</v>
      </c>
      <c r="C87" s="155"/>
      <c r="D87" s="155"/>
      <c r="E87" s="155"/>
      <c r="F87" s="155"/>
      <c r="G87" s="155"/>
      <c r="H87" s="155"/>
      <c r="I87" s="156"/>
      <c r="J87" s="57"/>
    </row>
    <row r="88" spans="1:12" ht="14.45" customHeight="1" x14ac:dyDescent="0.25">
      <c r="A88" s="56"/>
      <c r="B88" s="12" t="s">
        <v>45</v>
      </c>
      <c r="C88" s="13"/>
      <c r="D88" s="14"/>
      <c r="E88" s="97">
        <v>87686</v>
      </c>
      <c r="F88" s="97">
        <v>0</v>
      </c>
      <c r="G88" s="98">
        <v>475500</v>
      </c>
      <c r="H88" s="36">
        <f>IF($H$56=Lists!$D$8, IFERROR(F88-E88, ""), IF($H$56=Lists!$D$9, IFERROR(G88-E88, ""), IFERROR(G88-F88, "")))</f>
        <v>475500</v>
      </c>
      <c r="I88" s="133" t="s">
        <v>221</v>
      </c>
      <c r="J88" s="57"/>
    </row>
    <row r="89" spans="1:12" x14ac:dyDescent="0.25">
      <c r="A89" s="56"/>
      <c r="B89" s="15" t="s">
        <v>46</v>
      </c>
      <c r="D89" s="16"/>
      <c r="E89" s="97"/>
      <c r="F89" s="97"/>
      <c r="G89" s="98">
        <v>1040320</v>
      </c>
      <c r="H89" s="36">
        <f>IF($H$56=Lists!$D$8, IFERROR(F89-E89, ""), IF($H$56=Lists!$D$9, IFERROR(G89-E89, ""), IFERROR(G89-F89, "")))</f>
        <v>1040320</v>
      </c>
      <c r="I89" s="133" t="s">
        <v>222</v>
      </c>
      <c r="J89" s="57"/>
    </row>
    <row r="90" spans="1:12" x14ac:dyDescent="0.25">
      <c r="A90" s="56"/>
      <c r="B90" s="15" t="s">
        <v>47</v>
      </c>
      <c r="D90" s="16"/>
      <c r="E90" s="97">
        <v>6923985</v>
      </c>
      <c r="F90" s="97">
        <v>9883000</v>
      </c>
      <c r="G90" s="97">
        <v>7670731</v>
      </c>
      <c r="H90" s="37">
        <f>IF($H$56=Lists!$D$8, IFERROR(F90-E90, ""), IF($H$56=Lists!$D$9, IFERROR(G90-E90, ""), IFERROR(G90-F90, "")))</f>
        <v>-2212269</v>
      </c>
      <c r="I90" s="133" t="s">
        <v>223</v>
      </c>
      <c r="J90" s="57"/>
    </row>
    <row r="91" spans="1:12" x14ac:dyDescent="0.25">
      <c r="A91" s="56"/>
      <c r="B91" s="209" t="s">
        <v>51</v>
      </c>
      <c r="C91" s="210"/>
      <c r="D91" s="211"/>
      <c r="E91" s="38">
        <f>SUM(E88:E90)</f>
        <v>7011671</v>
      </c>
      <c r="F91" s="38">
        <f t="shared" ref="F91" si="5">SUM(F88:F90)</f>
        <v>9883000</v>
      </c>
      <c r="G91" s="38">
        <v>9883000</v>
      </c>
      <c r="H91" s="36">
        <f>IF($H$56=Lists!$D$8, IFERROR(F91-E91, ""), IF($H$56=Lists!$D$9, IFERROR(G91-E91, ""), IFERROR(G91-F91, "")))</f>
        <v>0</v>
      </c>
      <c r="I91" s="100"/>
      <c r="J91" s="57"/>
      <c r="L91" s="135" cm="1">
        <f t="array" ref="L91">9864428-SUM(H88:H89+G92)</f>
        <v>6415844</v>
      </c>
    </row>
    <row r="92" spans="1:12" x14ac:dyDescent="0.25">
      <c r="A92" s="56"/>
      <c r="B92" s="15" t="s">
        <v>48</v>
      </c>
      <c r="D92" s="16"/>
      <c r="E92" s="97">
        <v>701331</v>
      </c>
      <c r="F92" s="97">
        <v>988300</v>
      </c>
      <c r="G92" s="98">
        <v>966382</v>
      </c>
      <c r="H92" s="36">
        <f>IF($H$56=Lists!$D$8, IFERROR(F92-E92, ""), IF($H$56=Lists!$D$9, IFERROR(G92-E92, ""), IFERROR(G92-F92, "")))</f>
        <v>-21918</v>
      </c>
      <c r="I92" s="133" t="s">
        <v>232</v>
      </c>
      <c r="J92" s="57"/>
    </row>
    <row r="93" spans="1:12" x14ac:dyDescent="0.25">
      <c r="A93" s="56"/>
      <c r="B93" s="15" t="s">
        <v>49</v>
      </c>
      <c r="D93" s="16"/>
      <c r="E93" s="97"/>
      <c r="F93" s="97"/>
      <c r="G93" s="97"/>
      <c r="H93" s="36">
        <f>IF($H$56=Lists!$D$8, IFERROR(F93-E93, ""), IF($H$56=Lists!$D$9, IFERROR(G93-E93, ""), IFERROR(G93-F93, "")))</f>
        <v>0</v>
      </c>
      <c r="I93" s="99"/>
      <c r="J93" s="57"/>
    </row>
    <row r="94" spans="1:12" x14ac:dyDescent="0.25">
      <c r="A94" s="56"/>
      <c r="B94" s="15" t="s">
        <v>40</v>
      </c>
      <c r="D94" s="16"/>
      <c r="E94" s="97">
        <v>694171</v>
      </c>
      <c r="F94" s="97">
        <v>1000160</v>
      </c>
      <c r="G94" s="97">
        <v>998143.13</v>
      </c>
      <c r="H94" s="36">
        <f>IF($H$56=Lists!$D$8, IFERROR(F94-E94, ""), IF($H$56=Lists!$D$9, IFERROR(G94-E94, ""), IFERROR(G94-F94, "")))</f>
        <v>-2016.8699999999953</v>
      </c>
      <c r="I94" s="99"/>
      <c r="J94" s="57"/>
    </row>
    <row r="95" spans="1:12"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2"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12" t="s">
        <v>52</v>
      </c>
      <c r="C97" s="213"/>
      <c r="D97" s="214"/>
      <c r="E97" s="38">
        <f>SUM(E91:E96)</f>
        <v>8407173</v>
      </c>
      <c r="F97" s="38">
        <f t="shared" ref="F97:G97" si="6">SUM(F91:F96)</f>
        <v>11871460</v>
      </c>
      <c r="G97" s="38">
        <f t="shared" si="6"/>
        <v>11847525.130000001</v>
      </c>
      <c r="H97" s="39">
        <f>IF($H$56=Lists!$D$8, IFERROR(F97-E97, ""), IF($H$56=Lists!$D$9, IFERROR(G97-E97, ""), IFERROR(G97-F97, "")))</f>
        <v>-23934.86999999918</v>
      </c>
      <c r="I97" s="84"/>
      <c r="J97" s="57"/>
    </row>
    <row r="98" spans="1:10" ht="9.9499999999999993" customHeight="1" x14ac:dyDescent="0.25">
      <c r="A98" s="56"/>
      <c r="J98" s="57"/>
    </row>
    <row r="99" spans="1:10" x14ac:dyDescent="0.25">
      <c r="A99" s="56"/>
      <c r="B99" s="154" t="s">
        <v>16</v>
      </c>
      <c r="C99" s="155"/>
      <c r="D99" s="155"/>
      <c r="E99" s="155"/>
      <c r="F99" s="155"/>
      <c r="G99" s="155"/>
      <c r="H99" s="155"/>
      <c r="I99" s="156"/>
      <c r="J99" s="57"/>
    </row>
    <row r="100" spans="1:10" x14ac:dyDescent="0.25">
      <c r="A100" s="56"/>
      <c r="B100" s="40" t="s">
        <v>17</v>
      </c>
      <c r="D100" s="16"/>
      <c r="E100" s="101">
        <v>263933</v>
      </c>
      <c r="F100" s="101">
        <v>94594</v>
      </c>
      <c r="G100" s="102"/>
      <c r="H100" s="41">
        <f>IF($H$56=Lists!$D$8, IFERROR(F100-E100, ""), IF($H$56=Lists!$D$9, IFERROR(G100-E100, ""), IFERROR(G100-F100, "")))</f>
        <v>-94594</v>
      </c>
      <c r="I100" s="103"/>
      <c r="J100" s="104"/>
    </row>
    <row r="101" spans="1:10" x14ac:dyDescent="0.25">
      <c r="A101" s="56"/>
      <c r="B101" s="40" t="s">
        <v>18</v>
      </c>
      <c r="D101" s="16"/>
      <c r="E101" s="101">
        <v>35058</v>
      </c>
      <c r="F101" s="101">
        <v>26523</v>
      </c>
      <c r="G101" s="102">
        <v>26523</v>
      </c>
      <c r="H101" s="41">
        <f>IF($H$56=Lists!$D$8, IFERROR(F101-E101, ""), IF($H$56=Lists!$D$9, IFERROR(G101-E101, ""), IFERROR(G101-F101, "")))</f>
        <v>0</v>
      </c>
      <c r="I101" s="103"/>
      <c r="J101" s="104"/>
    </row>
    <row r="102" spans="1:10" x14ac:dyDescent="0.25">
      <c r="A102" s="56"/>
      <c r="B102" s="40" t="s">
        <v>53</v>
      </c>
      <c r="D102" s="16"/>
      <c r="E102" s="97"/>
      <c r="F102" s="97">
        <v>55800</v>
      </c>
      <c r="G102" s="98"/>
      <c r="H102" s="42">
        <f>IF($H$56=Lists!$D$8, IFERROR(F102-E102, ""), IF($H$56=Lists!$D$9, IFERROR(G102-E102, ""), IFERROR(G102-F102, "")))</f>
        <v>-55800</v>
      </c>
      <c r="I102" s="83"/>
      <c r="J102" s="57"/>
    </row>
    <row r="103" spans="1:10" ht="30" x14ac:dyDescent="0.25">
      <c r="A103" s="56"/>
      <c r="B103" s="40" t="s">
        <v>147</v>
      </c>
      <c r="D103" s="16"/>
      <c r="E103" s="97">
        <v>223754</v>
      </c>
      <c r="F103" s="97">
        <v>47766</v>
      </c>
      <c r="G103" s="105">
        <v>4221</v>
      </c>
      <c r="H103" s="43">
        <f>IF($H$56=Lists!$D$8, IFERROR(F103-E103, ""), IF($H$56=Lists!$D$9, IFERROR(G103-E103, ""), IFERROR(G103-F103, "")))</f>
        <v>-43545</v>
      </c>
      <c r="I103" s="134" t="s">
        <v>224</v>
      </c>
      <c r="J103" s="104"/>
    </row>
    <row r="104" spans="1:10" ht="15.75" thickBot="1" x14ac:dyDescent="0.3">
      <c r="A104" s="56"/>
      <c r="B104" s="215" t="s">
        <v>54</v>
      </c>
      <c r="C104" s="216"/>
      <c r="D104" s="217"/>
      <c r="E104" s="44">
        <f>SUM(E100:E103)</f>
        <v>522745</v>
      </c>
      <c r="F104" s="44">
        <f>SUM(F100:F103)</f>
        <v>224683</v>
      </c>
      <c r="G104" s="44">
        <f>SUM(G100:G103)</f>
        <v>30744</v>
      </c>
      <c r="H104" s="39">
        <f>IF($H$56=Lists!$D$8, IFERROR(F104-E104, ""), IF($H$56=Lists!$D$9, IFERROR(G104-E104, ""), IFERROR(G104-F104, "")))</f>
        <v>-193939</v>
      </c>
      <c r="I104" s="106"/>
      <c r="J104" s="104"/>
    </row>
    <row r="105" spans="1:10" ht="20.25" thickTop="1" thickBot="1" x14ac:dyDescent="0.35">
      <c r="A105" s="56"/>
      <c r="B105" s="107" t="s">
        <v>145</v>
      </c>
      <c r="C105" s="108"/>
      <c r="D105" s="108"/>
      <c r="E105" s="109">
        <f>SUM(E76,E85,E97,E104)</f>
        <v>10465155</v>
      </c>
      <c r="F105" s="109">
        <f>SUM(F76,F85,F97,F104)</f>
        <v>13953900.825200001</v>
      </c>
      <c r="G105" s="109">
        <f>SUM(G76,G85,G97,G104)</f>
        <v>13681369.790000001</v>
      </c>
      <c r="H105" s="109">
        <f>SUM(H76,H85,H97,H104)</f>
        <v>-272531.03519999911</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7" t="str">
        <f>IF(ReportType=Lists!$O$2, "", "Close-Out Information")</f>
        <v/>
      </c>
      <c r="C107" s="158"/>
      <c r="D107" s="158"/>
      <c r="E107" s="158"/>
      <c r="F107" s="158"/>
      <c r="G107" s="158"/>
      <c r="H107" s="158"/>
      <c r="I107" s="159"/>
      <c r="J107" s="61"/>
    </row>
    <row r="108" spans="1:10" s="1" customFormat="1" x14ac:dyDescent="0.25">
      <c r="A108" s="60"/>
      <c r="B108" s="47"/>
      <c r="C108" s="225"/>
      <c r="D108" s="225"/>
      <c r="E108" s="225" t="str">
        <f>IF(ReportType=Lists!$O$2, "", "NOTES")</f>
        <v/>
      </c>
      <c r="F108" s="225"/>
      <c r="G108" s="225"/>
      <c r="H108" s="225"/>
      <c r="I108" s="170"/>
      <c r="J108" s="61"/>
    </row>
    <row r="109" spans="1:10" ht="15" customHeight="1" x14ac:dyDescent="0.25">
      <c r="A109" s="56"/>
      <c r="B109" s="80" t="str">
        <f>IF(ReportType=Lists!$O$2, "", "Number of Change Orders")</f>
        <v/>
      </c>
      <c r="C109" s="218"/>
      <c r="D109" s="219"/>
      <c r="E109" s="222"/>
      <c r="F109" s="223"/>
      <c r="G109" s="223"/>
      <c r="H109" s="223"/>
      <c r="I109" s="224"/>
      <c r="J109" s="57"/>
    </row>
    <row r="110" spans="1:10" ht="15" customHeight="1" x14ac:dyDescent="0.25">
      <c r="A110" s="56"/>
      <c r="B110" s="80" t="str">
        <f>IF(ReportType=Lists!$O$2, "", "Total Value of Change Orders")</f>
        <v/>
      </c>
      <c r="C110" s="226"/>
      <c r="D110" s="227"/>
      <c r="E110" s="120"/>
      <c r="F110" s="121"/>
      <c r="G110" s="121"/>
      <c r="H110" s="121"/>
      <c r="I110" s="122"/>
      <c r="J110" s="57"/>
    </row>
    <row r="111" spans="1:10" ht="15" customHeight="1" x14ac:dyDescent="0.25">
      <c r="A111" s="56"/>
      <c r="B111" s="80" t="str">
        <f>IF(ReportType=Lists!$O$2, "", "Outstanding Liabilities")</f>
        <v/>
      </c>
      <c r="C111" s="226"/>
      <c r="D111" s="227"/>
      <c r="E111" s="120"/>
      <c r="F111" s="121"/>
      <c r="G111" s="121"/>
      <c r="H111" s="121"/>
      <c r="I111" s="122"/>
      <c r="J111" s="57"/>
    </row>
    <row r="112" spans="1:10" x14ac:dyDescent="0.25">
      <c r="A112" s="56"/>
      <c r="B112" s="18" t="str">
        <f>IF(ReportType=Lists!$O$2, "", "Unsettled Claims")</f>
        <v/>
      </c>
      <c r="C112" s="220"/>
      <c r="D112" s="221"/>
      <c r="E112" s="222"/>
      <c r="F112" s="223"/>
      <c r="G112" s="223"/>
      <c r="H112" s="223"/>
      <c r="I112" s="224"/>
      <c r="J112" s="57"/>
    </row>
    <row r="113" spans="1:10" ht="9.9499999999999993" customHeight="1" x14ac:dyDescent="0.25">
      <c r="A113" s="56"/>
      <c r="J113" s="57"/>
    </row>
    <row r="114" spans="1:10" ht="15.75" thickBot="1" x14ac:dyDescent="0.3">
      <c r="A114" s="56"/>
      <c r="B114" s="1" t="s">
        <v>20</v>
      </c>
      <c r="J114" s="57"/>
    </row>
    <row r="115" spans="1:10" x14ac:dyDescent="0.25">
      <c r="A115" s="56"/>
      <c r="B115" s="200" t="s">
        <v>225</v>
      </c>
      <c r="C115" s="201"/>
      <c r="D115" s="201"/>
      <c r="E115" s="201"/>
      <c r="F115" s="201"/>
      <c r="G115" s="201"/>
      <c r="H115" s="201"/>
      <c r="I115" s="202"/>
      <c r="J115" s="57"/>
    </row>
    <row r="116" spans="1:10" x14ac:dyDescent="0.25">
      <c r="A116" s="56"/>
      <c r="B116" s="203"/>
      <c r="C116" s="204"/>
      <c r="D116" s="204"/>
      <c r="E116" s="204"/>
      <c r="F116" s="204"/>
      <c r="G116" s="204"/>
      <c r="H116" s="204"/>
      <c r="I116" s="205"/>
      <c r="J116" s="57"/>
    </row>
    <row r="117" spans="1:10" x14ac:dyDescent="0.25">
      <c r="A117" s="56"/>
      <c r="B117" s="203"/>
      <c r="C117" s="204"/>
      <c r="D117" s="204"/>
      <c r="E117" s="204"/>
      <c r="F117" s="204"/>
      <c r="G117" s="204"/>
      <c r="H117" s="204"/>
      <c r="I117" s="205"/>
      <c r="J117" s="57"/>
    </row>
    <row r="118" spans="1:10" x14ac:dyDescent="0.25">
      <c r="A118" s="56"/>
      <c r="B118" s="203"/>
      <c r="C118" s="204"/>
      <c r="D118" s="204"/>
      <c r="E118" s="204"/>
      <c r="F118" s="204"/>
      <c r="G118" s="204"/>
      <c r="H118" s="204"/>
      <c r="I118" s="205"/>
      <c r="J118" s="57"/>
    </row>
    <row r="119" spans="1:10" x14ac:dyDescent="0.25">
      <c r="A119" s="56"/>
      <c r="B119" s="203"/>
      <c r="C119" s="204"/>
      <c r="D119" s="204"/>
      <c r="E119" s="204"/>
      <c r="F119" s="204"/>
      <c r="G119" s="204"/>
      <c r="H119" s="204"/>
      <c r="I119" s="205"/>
      <c r="J119" s="57"/>
    </row>
    <row r="120" spans="1:10" x14ac:dyDescent="0.25">
      <c r="A120" s="56"/>
      <c r="B120" s="203"/>
      <c r="C120" s="204"/>
      <c r="D120" s="204"/>
      <c r="E120" s="204"/>
      <c r="F120" s="204"/>
      <c r="G120" s="204"/>
      <c r="H120" s="204"/>
      <c r="I120" s="205"/>
      <c r="J120" s="57"/>
    </row>
    <row r="121" spans="1:10" x14ac:dyDescent="0.25">
      <c r="A121" s="56"/>
      <c r="B121" s="203"/>
      <c r="C121" s="204"/>
      <c r="D121" s="204"/>
      <c r="E121" s="204"/>
      <c r="F121" s="204"/>
      <c r="G121" s="204"/>
      <c r="H121" s="204"/>
      <c r="I121" s="205"/>
      <c r="J121" s="57"/>
    </row>
    <row r="122" spans="1:10" x14ac:dyDescent="0.25">
      <c r="A122" s="56"/>
      <c r="B122" s="203"/>
      <c r="C122" s="204"/>
      <c r="D122" s="204"/>
      <c r="E122" s="204"/>
      <c r="F122" s="204"/>
      <c r="G122" s="204"/>
      <c r="H122" s="204"/>
      <c r="I122" s="205"/>
      <c r="J122" s="57"/>
    </row>
    <row r="123" spans="1:10" x14ac:dyDescent="0.25">
      <c r="A123" s="56"/>
      <c r="B123" s="203"/>
      <c r="C123" s="204"/>
      <c r="D123" s="204"/>
      <c r="E123" s="204"/>
      <c r="F123" s="204"/>
      <c r="G123" s="204"/>
      <c r="H123" s="204"/>
      <c r="I123" s="205"/>
      <c r="J123" s="57"/>
    </row>
    <row r="124" spans="1:10" x14ac:dyDescent="0.25">
      <c r="A124" s="56"/>
      <c r="B124" s="203"/>
      <c r="C124" s="204"/>
      <c r="D124" s="204"/>
      <c r="E124" s="204"/>
      <c r="F124" s="204"/>
      <c r="G124" s="204"/>
      <c r="H124" s="204"/>
      <c r="I124" s="205"/>
      <c r="J124" s="57"/>
    </row>
    <row r="125" spans="1:10" x14ac:dyDescent="0.25">
      <c r="A125" s="56"/>
      <c r="B125" s="203"/>
      <c r="C125" s="204"/>
      <c r="D125" s="204"/>
      <c r="E125" s="204"/>
      <c r="F125" s="204"/>
      <c r="G125" s="204"/>
      <c r="H125" s="204"/>
      <c r="I125" s="205"/>
      <c r="J125" s="57"/>
    </row>
    <row r="126" spans="1:10" x14ac:dyDescent="0.25">
      <c r="A126" s="56"/>
      <c r="B126" s="203"/>
      <c r="C126" s="204"/>
      <c r="D126" s="204"/>
      <c r="E126" s="204"/>
      <c r="F126" s="204"/>
      <c r="G126" s="204"/>
      <c r="H126" s="204"/>
      <c r="I126" s="205"/>
      <c r="J126" s="57"/>
    </row>
    <row r="127" spans="1:10" x14ac:dyDescent="0.25">
      <c r="A127" s="56"/>
      <c r="B127" s="203"/>
      <c r="C127" s="204"/>
      <c r="D127" s="204"/>
      <c r="E127" s="204"/>
      <c r="F127" s="204"/>
      <c r="G127" s="204"/>
      <c r="H127" s="204"/>
      <c r="I127" s="205"/>
      <c r="J127" s="57"/>
    </row>
    <row r="128" spans="1:10" x14ac:dyDescent="0.25">
      <c r="A128" s="56"/>
      <c r="B128" s="203"/>
      <c r="C128" s="204"/>
      <c r="D128" s="204"/>
      <c r="E128" s="204"/>
      <c r="F128" s="204"/>
      <c r="G128" s="204"/>
      <c r="H128" s="204"/>
      <c r="I128" s="205"/>
      <c r="J128" s="57"/>
    </row>
    <row r="129" spans="1:10" x14ac:dyDescent="0.25">
      <c r="A129" s="56"/>
      <c r="B129" s="203"/>
      <c r="C129" s="204"/>
      <c r="D129" s="204"/>
      <c r="E129" s="204"/>
      <c r="F129" s="204"/>
      <c r="G129" s="204"/>
      <c r="H129" s="204"/>
      <c r="I129" s="205"/>
      <c r="J129" s="57"/>
    </row>
    <row r="130" spans="1:10" x14ac:dyDescent="0.25">
      <c r="A130" s="56"/>
      <c r="B130" s="203"/>
      <c r="C130" s="204"/>
      <c r="D130" s="204"/>
      <c r="E130" s="204"/>
      <c r="F130" s="204"/>
      <c r="G130" s="204"/>
      <c r="H130" s="204"/>
      <c r="I130" s="205"/>
      <c r="J130" s="57"/>
    </row>
    <row r="131" spans="1:10" x14ac:dyDescent="0.25">
      <c r="A131" s="56"/>
      <c r="B131" s="203"/>
      <c r="C131" s="204"/>
      <c r="D131" s="204"/>
      <c r="E131" s="204"/>
      <c r="F131" s="204"/>
      <c r="G131" s="204"/>
      <c r="H131" s="204"/>
      <c r="I131" s="205"/>
      <c r="J131" s="57"/>
    </row>
    <row r="132" spans="1:10" x14ac:dyDescent="0.25">
      <c r="A132" s="56"/>
      <c r="B132" s="203"/>
      <c r="C132" s="204"/>
      <c r="D132" s="204"/>
      <c r="E132" s="204"/>
      <c r="F132" s="204"/>
      <c r="G132" s="204"/>
      <c r="H132" s="204"/>
      <c r="I132" s="205"/>
      <c r="J132" s="57"/>
    </row>
    <row r="133" spans="1:10" x14ac:dyDescent="0.25">
      <c r="A133" s="56"/>
      <c r="B133" s="203"/>
      <c r="C133" s="204"/>
      <c r="D133" s="204"/>
      <c r="E133" s="204"/>
      <c r="F133" s="204"/>
      <c r="G133" s="204"/>
      <c r="H133" s="204"/>
      <c r="I133" s="205"/>
      <c r="J133" s="57"/>
    </row>
    <row r="134" spans="1:10" ht="15.75" thickBot="1" x14ac:dyDescent="0.3">
      <c r="A134" s="56"/>
      <c r="B134" s="206"/>
      <c r="C134" s="207"/>
      <c r="D134" s="207"/>
      <c r="E134" s="207"/>
      <c r="F134" s="207"/>
      <c r="G134" s="207"/>
      <c r="H134" s="207"/>
      <c r="I134" s="208"/>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1">
      <formula>CELL("PROTECT", A1)=0</formula>
    </cfRule>
  </conditionalFormatting>
  <conditionalFormatting sqref="A95:J99 A104:J109 A110:C111 E110:J111 A112:J135">
    <cfRule type="expression" dxfId="3" priority="18">
      <formula>CELL("PROTECT", A95)=0</formula>
    </cfRule>
  </conditionalFormatting>
  <conditionalFormatting sqref="A100:J103">
    <cfRule type="expression" dxfId="2" priority="2">
      <formula>CELL("PROTECT", A100)=0</formula>
    </cfRule>
  </conditionalFormatting>
  <conditionalFormatting sqref="E95:I96">
    <cfRule type="expression" dxfId="0" priority="17">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B852A4B9-5370-44BC-B89E-9FCF176B6349}"/>
  </hyperlinks>
  <pageMargins left="0.45" right="0.45" top="0.5" bottom="0.5" header="0.3" footer="0.3"/>
  <pageSetup scale="60"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6"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68B39-6C45-46CE-AFC2-7C0D089D6E2B}">
  <dimension ref="A1:AE3"/>
  <sheetViews>
    <sheetView showGridLines="0" zoomScaleNormal="100" workbookViewId="0">
      <selection activeCell="I61" sqref="I60:I61"/>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8" t="s">
        <v>204</v>
      </c>
      <c r="B1" s="228"/>
      <c r="C1" s="228"/>
      <c r="D1" s="228"/>
      <c r="E1" s="228"/>
      <c r="F1" s="228"/>
      <c r="G1" s="228"/>
      <c r="H1" s="228"/>
      <c r="I1" s="228"/>
      <c r="J1" s="228"/>
      <c r="K1" s="228"/>
      <c r="L1" s="228"/>
      <c r="M1" s="228"/>
      <c r="N1" s="228"/>
      <c r="O1" s="228"/>
      <c r="P1" s="228"/>
      <c r="Q1" s="228"/>
      <c r="R1" s="228"/>
      <c r="S1" s="127"/>
      <c r="T1" s="126"/>
      <c r="U1" s="126"/>
      <c r="V1" s="126"/>
      <c r="W1" s="126"/>
      <c r="X1" s="126"/>
      <c r="Y1" s="126"/>
      <c r="Z1" s="126"/>
      <c r="AA1" s="126"/>
      <c r="AB1" s="126"/>
      <c r="AC1" s="126"/>
      <c r="AD1" s="126"/>
      <c r="AE1" s="126"/>
    </row>
    <row r="2" spans="1:31" ht="15" customHeight="1" x14ac:dyDescent="0.35">
      <c r="A2" s="228"/>
      <c r="B2" s="228"/>
      <c r="C2" s="228"/>
      <c r="D2" s="228"/>
      <c r="E2" s="228"/>
      <c r="F2" s="228"/>
      <c r="G2" s="228"/>
      <c r="H2" s="228"/>
      <c r="I2" s="228"/>
      <c r="J2" s="228"/>
      <c r="K2" s="228"/>
      <c r="L2" s="228"/>
      <c r="M2" s="228"/>
      <c r="N2" s="228"/>
      <c r="O2" s="228"/>
      <c r="P2" s="228"/>
      <c r="Q2" s="228"/>
      <c r="R2" s="228"/>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O39" sqref="O39"/>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8" t="s">
        <v>204</v>
      </c>
      <c r="B1" s="228"/>
      <c r="C1" s="228"/>
      <c r="D1" s="228"/>
      <c r="E1" s="228"/>
      <c r="F1" s="228"/>
      <c r="G1" s="228"/>
      <c r="H1" s="228"/>
      <c r="I1" s="228"/>
      <c r="J1" s="228"/>
      <c r="K1" s="228"/>
      <c r="L1" s="228"/>
      <c r="M1" s="228"/>
      <c r="N1" s="228"/>
      <c r="O1" s="228"/>
      <c r="P1" s="228"/>
      <c r="Q1" s="228"/>
      <c r="R1" s="228"/>
      <c r="S1" s="127"/>
      <c r="T1" s="126"/>
      <c r="U1" s="126"/>
      <c r="V1" s="126"/>
      <c r="W1" s="126"/>
      <c r="X1" s="126"/>
      <c r="Y1" s="126"/>
      <c r="Z1" s="126"/>
      <c r="AA1" s="126"/>
      <c r="AB1" s="126"/>
      <c r="AC1" s="126"/>
      <c r="AD1" s="126"/>
      <c r="AE1" s="126"/>
    </row>
    <row r="2" spans="1:31" ht="15" customHeight="1" x14ac:dyDescent="0.35">
      <c r="A2" s="228"/>
      <c r="B2" s="228"/>
      <c r="C2" s="228"/>
      <c r="D2" s="228"/>
      <c r="E2" s="228"/>
      <c r="F2" s="228"/>
      <c r="G2" s="228"/>
      <c r="H2" s="228"/>
      <c r="I2" s="228"/>
      <c r="J2" s="228"/>
      <c r="K2" s="228"/>
      <c r="L2" s="228"/>
      <c r="M2" s="228"/>
      <c r="N2" s="228"/>
      <c r="O2" s="228"/>
      <c r="P2" s="228"/>
      <c r="Q2" s="228"/>
      <c r="R2" s="228"/>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E90B-0534-4C44-BA50-E45D591EE3A2}">
  <dimension ref="A1:AE3"/>
  <sheetViews>
    <sheetView showGridLines="0" zoomScaleNormal="100" workbookViewId="0">
      <selection sqref="A1:XFD1048576"/>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8" t="s">
        <v>204</v>
      </c>
      <c r="B1" s="228"/>
      <c r="C1" s="228"/>
      <c r="D1" s="228"/>
      <c r="E1" s="228"/>
      <c r="F1" s="228"/>
      <c r="G1" s="228"/>
      <c r="H1" s="228"/>
      <c r="I1" s="228"/>
      <c r="J1" s="228"/>
      <c r="K1" s="228"/>
      <c r="L1" s="228"/>
      <c r="M1" s="228"/>
      <c r="N1" s="228"/>
      <c r="O1" s="228"/>
      <c r="P1" s="228"/>
      <c r="Q1" s="228"/>
      <c r="R1" s="228"/>
      <c r="S1" s="127"/>
      <c r="T1" s="126"/>
      <c r="U1" s="126"/>
      <c r="V1" s="126"/>
      <c r="W1" s="126"/>
      <c r="X1" s="126"/>
      <c r="Y1" s="126"/>
      <c r="Z1" s="126"/>
      <c r="AA1" s="126"/>
      <c r="AB1" s="126"/>
      <c r="AC1" s="126"/>
      <c r="AD1" s="126"/>
      <c r="AE1" s="126"/>
    </row>
    <row r="2" spans="1:31" ht="15" customHeight="1" x14ac:dyDescent="0.35">
      <c r="A2" s="228"/>
      <c r="B2" s="228"/>
      <c r="C2" s="228"/>
      <c r="D2" s="228"/>
      <c r="E2" s="228"/>
      <c r="F2" s="228"/>
      <c r="G2" s="228"/>
      <c r="H2" s="228"/>
      <c r="I2" s="228"/>
      <c r="J2" s="228"/>
      <c r="K2" s="228"/>
      <c r="L2" s="228"/>
      <c r="M2" s="228"/>
      <c r="N2" s="228"/>
      <c r="O2" s="228"/>
      <c r="P2" s="228"/>
      <c r="Q2" s="228"/>
      <c r="R2" s="228"/>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A2020-6EF4-491F-ABDC-1BACFAF6237E}">
  <dimension ref="A1:AE3"/>
  <sheetViews>
    <sheetView showGridLines="0" view="pageLayout" zoomScaleNormal="100" workbookViewId="0">
      <selection activeCell="I9" sqref="I9"/>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8" t="s">
        <v>204</v>
      </c>
      <c r="B1" s="228"/>
      <c r="C1" s="228"/>
      <c r="D1" s="228"/>
      <c r="E1" s="228"/>
      <c r="F1" s="228"/>
      <c r="G1" s="228"/>
      <c r="H1" s="228"/>
      <c r="I1" s="228"/>
      <c r="J1" s="228"/>
      <c r="K1" s="228"/>
      <c r="L1" s="228"/>
      <c r="M1" s="228"/>
      <c r="N1" s="228"/>
      <c r="O1" s="228"/>
      <c r="P1" s="228"/>
      <c r="Q1" s="228"/>
      <c r="R1" s="228"/>
      <c r="S1" s="127"/>
      <c r="T1" s="126"/>
      <c r="U1" s="126"/>
      <c r="V1" s="126"/>
      <c r="W1" s="126"/>
      <c r="X1" s="126"/>
      <c r="Y1" s="126"/>
      <c r="Z1" s="126"/>
      <c r="AA1" s="126"/>
      <c r="AB1" s="126"/>
      <c r="AC1" s="126"/>
      <c r="AD1" s="126"/>
      <c r="AE1" s="126"/>
    </row>
    <row r="2" spans="1:31" ht="15" customHeight="1" x14ac:dyDescent="0.35">
      <c r="A2" s="228"/>
      <c r="B2" s="228"/>
      <c r="C2" s="228"/>
      <c r="D2" s="228"/>
      <c r="E2" s="228"/>
      <c r="F2" s="228"/>
      <c r="G2" s="228"/>
      <c r="H2" s="228"/>
      <c r="I2" s="228"/>
      <c r="J2" s="228"/>
      <c r="K2" s="228"/>
      <c r="L2" s="228"/>
      <c r="M2" s="228"/>
      <c r="N2" s="228"/>
      <c r="O2" s="228"/>
      <c r="P2" s="228"/>
      <c r="Q2" s="228"/>
      <c r="R2" s="228"/>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QuickStartGuide</vt:lpstr>
      <vt:lpstr>Major Project Report</vt:lpstr>
      <vt:lpstr>Photo Gallery (current)</vt:lpstr>
      <vt:lpstr>Photo Gallery (4)</vt:lpstr>
      <vt:lpstr>Photo Gallery (3)</vt:lpstr>
      <vt:lpstr>Photo Gallery (2)</vt:lpstr>
      <vt:lpstr>Lists</vt:lpstr>
      <vt:lpstr>'Major Project Report'!Print_Area</vt:lpstr>
      <vt:lpstr>'Photo Gallery (2)'!Print_Area</vt:lpstr>
      <vt:lpstr>'Photo Gallery (3)'!Print_Area</vt:lpstr>
      <vt:lpstr>'Photo Gallery (4)'!Print_Area</vt:lpstr>
      <vt:lpstr>'Photo Gallery (current)'!Print_Area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Susan Locke</cp:lastModifiedBy>
  <cp:lastPrinted>2025-06-16T14:26:21Z</cp:lastPrinted>
  <dcterms:created xsi:type="dcterms:W3CDTF">2012-08-29T14:59:47Z</dcterms:created>
  <dcterms:modified xsi:type="dcterms:W3CDTF">2025-06-16T14:26:26Z</dcterms:modified>
</cp:coreProperties>
</file>