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defaultThemeVersion="124226"/>
  <mc:AlternateContent xmlns:mc="http://schemas.openxmlformats.org/markup-compatibility/2006">
    <mc:Choice Requires="x15">
      <x15ac:absPath xmlns:x15ac="http://schemas.microsoft.com/office/spreadsheetml/2010/11/ac" url="N:\Major Project Status Reports\2025 MPSR\June 2025\Returned from Colleges\"/>
    </mc:Choice>
  </mc:AlternateContent>
  <xr:revisionPtr revIDLastSave="0" documentId="13_ncr:1_{3C3D315C-2248-496D-91CE-A806516D3D22}" xr6:coauthVersionLast="47" xr6:coauthVersionMax="47" xr10:uidLastSave="{00000000-0000-0000-0000-000000000000}"/>
  <bookViews>
    <workbookView xWindow="28680" yWindow="-120" windowWidth="29040" windowHeight="15720" activeTab="1" xr2:uid="{00000000-000D-0000-FFFF-FFFF00000000}"/>
  </bookViews>
  <sheets>
    <sheet name="QuickStartGuide" sheetId="5" r:id="rId1"/>
    <sheet name="Major Project Report" sheetId="3" r:id="rId2"/>
    <sheet name="Photo Gallery (2)" sheetId="7" r:id="rId3"/>
    <sheet name="Photo Gallery" sheetId="6" r:id="rId4"/>
    <sheet name="Lists" sheetId="4" state="hidden" r:id="rId5"/>
  </sheets>
  <externalReferences>
    <externalReference r:id="rId6"/>
    <externalReference r:id="rId7"/>
    <externalReference r:id="rId8"/>
  </externalReferences>
  <definedNames>
    <definedName name="ACQ_TOTAL">'[1]A. Acquisition'!$C$12</definedName>
    <definedName name="ACQ_TOTAL_ESC">'[1]A. Acquisition'!$F$12</definedName>
    <definedName name="ART_TOTAL">'[1]E. Artwork'!$C$8</definedName>
    <definedName name="ART_TOTAL_ESC">'[1]E. Artwork'!$F$8</definedName>
    <definedName name="CONST_TOTAL">'[1]C. Construction Contracts'!$C$76</definedName>
    <definedName name="CONST_TOTAL_ESC">'[1]C. Construction Contracts'!$F$76</definedName>
    <definedName name="CONSUL_TOTAL">'[1]B. Consultant Services'!$C$52</definedName>
    <definedName name="CONSUL_TOTAL_ESC">'[1]B. Consultant Services'!$F$52</definedName>
    <definedName name="EQUIP_TOTAL">'[1]D. Equipment'!$C$20</definedName>
    <definedName name="EQUIP_TOTAL_ESC">'[1]D. Equipment'!$F$20</definedName>
    <definedName name="FCOR" localSheetId="2">'[2]Major Project Report'!$B$3="WASHINGTON STATE MAJOR PROJECT FINAL CLOSE-OUT REPORT"</definedName>
    <definedName name="FCOR">'Major Project Report'!$B$3="WASHINGTON STATE MAJOR PROJECT FINAL CLOSE-OUT REPORT"</definedName>
    <definedName name="OTHER_TOTAL">'[1]G. Other Costs'!$C$10</definedName>
    <definedName name="OTHER_TOTAL_ESC">'[1]G. Other Costs'!$F$10</definedName>
    <definedName name="PM_TOTAL">'[1]F. Project Management'!$C$8</definedName>
    <definedName name="PM_TOTAL_ESC">'[1]F. Project Management'!$F$8</definedName>
    <definedName name="_xlnm.Print_Area" localSheetId="1">'Major Project Report'!$A$1:$J$135</definedName>
    <definedName name="_xlnm.Print_Area" localSheetId="3">'Photo Gallery'!$A$1:$R$86</definedName>
    <definedName name="_xlnm.Print_Area" localSheetId="2">'Photo Gallery (2)'!$A$1:$R$86</definedName>
    <definedName name="procurement">[3]Sheet2!$D$12:$D$15</definedName>
    <definedName name="ReportType" localSheetId="2">'[2]Major Project Report'!$B$3</definedName>
    <definedName name="ReportType">'Major Project Report'!$B$3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3" i="3" l="1"/>
  <c r="D33" i="3"/>
  <c r="E33" i="3"/>
  <c r="F33" i="3"/>
  <c r="G33" i="3"/>
  <c r="G48" i="3" s="1"/>
  <c r="H34" i="3"/>
  <c r="H35" i="3"/>
  <c r="H36" i="3"/>
  <c r="H37" i="3"/>
  <c r="C38" i="3"/>
  <c r="H38" i="3" s="1"/>
  <c r="D38" i="3"/>
  <c r="E38" i="3"/>
  <c r="F38" i="3"/>
  <c r="G38" i="3"/>
  <c r="H39" i="3"/>
  <c r="H40" i="3"/>
  <c r="H41" i="3"/>
  <c r="H42" i="3"/>
  <c r="C43" i="3"/>
  <c r="D43" i="3"/>
  <c r="F43" i="3"/>
  <c r="F48" i="3" s="1"/>
  <c r="G43" i="3"/>
  <c r="E44" i="3"/>
  <c r="H44" i="3" s="1"/>
  <c r="H45" i="3"/>
  <c r="C46" i="3"/>
  <c r="E46" i="3" s="1"/>
  <c r="H47" i="3"/>
  <c r="G56" i="3"/>
  <c r="G57" i="3"/>
  <c r="H57" i="3"/>
  <c r="H58" i="3"/>
  <c r="E59" i="3"/>
  <c r="F59" i="3"/>
  <c r="G59" i="3"/>
  <c r="H59" i="3"/>
  <c r="H60" i="3"/>
  <c r="H61" i="3"/>
  <c r="H65" i="3"/>
  <c r="H66" i="3"/>
  <c r="H67" i="3"/>
  <c r="H68" i="3"/>
  <c r="H69" i="3"/>
  <c r="H70" i="3"/>
  <c r="G74" i="3"/>
  <c r="H74" i="3"/>
  <c r="H76" i="3"/>
  <c r="H79" i="3"/>
  <c r="H80" i="3"/>
  <c r="H81" i="3"/>
  <c r="F82" i="3"/>
  <c r="F85" i="3" s="1"/>
  <c r="H82" i="3"/>
  <c r="F83" i="3"/>
  <c r="H83" i="3"/>
  <c r="H84" i="3"/>
  <c r="E85" i="3"/>
  <c r="G85" i="3"/>
  <c r="H88" i="3"/>
  <c r="H89" i="3"/>
  <c r="H90" i="3"/>
  <c r="E91" i="3"/>
  <c r="E62" i="3" s="1"/>
  <c r="F91" i="3"/>
  <c r="F62" i="3" s="1"/>
  <c r="G91" i="3"/>
  <c r="G62" i="3" s="1"/>
  <c r="H62" i="3" s="1"/>
  <c r="H91" i="3"/>
  <c r="H92" i="3"/>
  <c r="H93" i="3"/>
  <c r="H94" i="3"/>
  <c r="H95" i="3"/>
  <c r="H96" i="3"/>
  <c r="H100" i="3"/>
  <c r="H101" i="3"/>
  <c r="H102" i="3"/>
  <c r="H103" i="3"/>
  <c r="E104" i="3"/>
  <c r="F104" i="3"/>
  <c r="G104" i="3"/>
  <c r="H104" i="3" s="1"/>
  <c r="E108" i="3"/>
  <c r="D48" i="3" l="1"/>
  <c r="E43" i="3"/>
  <c r="E48" i="3" s="1"/>
  <c r="H85" i="3"/>
  <c r="C48" i="3"/>
  <c r="F97" i="3"/>
  <c r="F63" i="3" s="1"/>
  <c r="H46" i="3"/>
  <c r="E97" i="3"/>
  <c r="G97" i="3"/>
  <c r="H33" i="3"/>
  <c r="M26" i="4"/>
  <c r="M3" i="4"/>
  <c r="M4" i="4"/>
  <c r="M5" i="4"/>
  <c r="M6" i="4"/>
  <c r="M7" i="4"/>
  <c r="M8" i="4"/>
  <c r="M9" i="4"/>
  <c r="M10" i="4"/>
  <c r="M11" i="4"/>
  <c r="M12" i="4"/>
  <c r="M13" i="4"/>
  <c r="M14" i="4"/>
  <c r="M15" i="4"/>
  <c r="M16" i="4"/>
  <c r="M17" i="4"/>
  <c r="M18" i="4"/>
  <c r="M19" i="4"/>
  <c r="M20" i="4"/>
  <c r="M21" i="4"/>
  <c r="M22" i="4"/>
  <c r="M23" i="4"/>
  <c r="M24" i="4"/>
  <c r="M25" i="4"/>
  <c r="H48" i="3" l="1"/>
  <c r="H43" i="3"/>
  <c r="G105" i="3"/>
  <c r="H97" i="3"/>
  <c r="H105" i="3" s="1"/>
  <c r="G63" i="3"/>
  <c r="H63" i="3" s="1"/>
  <c r="E63" i="3"/>
  <c r="E105" i="3"/>
  <c r="F105" i="3"/>
  <c r="B112" i="3"/>
  <c r="B111" i="3"/>
  <c r="B110" i="3"/>
  <c r="B107" i="3"/>
  <c r="B109" i="3"/>
  <c r="B96" i="3" l="1"/>
  <c r="B95" i="3"/>
</calcChain>
</file>

<file path=xl/sharedStrings.xml><?xml version="1.0" encoding="utf-8"?>
<sst xmlns="http://schemas.openxmlformats.org/spreadsheetml/2006/main" count="249" uniqueCount="228">
  <si>
    <t>Project Description:</t>
  </si>
  <si>
    <t>TOTAL</t>
  </si>
  <si>
    <t>Predesign</t>
  </si>
  <si>
    <t>Design</t>
  </si>
  <si>
    <t>Construction</t>
  </si>
  <si>
    <t>Milestone Dates</t>
  </si>
  <si>
    <t>Predesign Complete</t>
  </si>
  <si>
    <t>Start Design</t>
  </si>
  <si>
    <t>Substantial Completion</t>
  </si>
  <si>
    <t>Final Acceptance/Project Close-out Date</t>
  </si>
  <si>
    <t>Site Work SF:</t>
  </si>
  <si>
    <t>Acquisition</t>
  </si>
  <si>
    <t>Consultant Services</t>
  </si>
  <si>
    <t>Design Services Contingency</t>
  </si>
  <si>
    <t>Consultant Services Total</t>
  </si>
  <si>
    <t xml:space="preserve">Construction </t>
  </si>
  <si>
    <t>Other Project Costs</t>
  </si>
  <si>
    <t>Equipment</t>
  </si>
  <si>
    <t>Art Work</t>
  </si>
  <si>
    <t>MACC/Bid Award COST/GSF</t>
  </si>
  <si>
    <t>Additional comments:</t>
  </si>
  <si>
    <t>2009-11</t>
  </si>
  <si>
    <t>2007-09</t>
  </si>
  <si>
    <t>2003-05</t>
  </si>
  <si>
    <t>2004</t>
  </si>
  <si>
    <t>2005-07</t>
  </si>
  <si>
    <t>2006</t>
  </si>
  <si>
    <t>2008</t>
  </si>
  <si>
    <t>2010</t>
  </si>
  <si>
    <t>2011-13</t>
  </si>
  <si>
    <t>2012</t>
  </si>
  <si>
    <t>2013-15</t>
  </si>
  <si>
    <t>2014</t>
  </si>
  <si>
    <t>2015-17</t>
  </si>
  <si>
    <t>2016</t>
  </si>
  <si>
    <t>2017-19</t>
  </si>
  <si>
    <t>2018</t>
  </si>
  <si>
    <t>2019-21</t>
  </si>
  <si>
    <t>2020</t>
  </si>
  <si>
    <t>Demolition SF (provide building names in comments):</t>
  </si>
  <si>
    <t>Sales Tax</t>
  </si>
  <si>
    <t>Gross Sq Ft (GSF)</t>
  </si>
  <si>
    <t>Usable Sq Ft (USF)</t>
  </si>
  <si>
    <t>Space Efficiency (USF/GSF %):</t>
  </si>
  <si>
    <t>Pre-Schematic Design Services</t>
  </si>
  <si>
    <t>Site Work</t>
  </si>
  <si>
    <t>Related Project Costs</t>
  </si>
  <si>
    <t>Facility Construction</t>
  </si>
  <si>
    <t>Construction Contingencies</t>
  </si>
  <si>
    <t>Non-Taxable Items</t>
  </si>
  <si>
    <t>Acquisition Costs Total</t>
  </si>
  <si>
    <t>Maximum Allowable Construction Cost (MACC) Subtotal</t>
  </si>
  <si>
    <t>Construction Contracts Total</t>
  </si>
  <si>
    <t>Project Management</t>
  </si>
  <si>
    <t>Other Project Costs Total</t>
  </si>
  <si>
    <t>Design-Bid-Build</t>
  </si>
  <si>
    <t>Design-Build</t>
  </si>
  <si>
    <r>
      <rPr>
        <b/>
        <sz val="16"/>
        <color theme="1"/>
        <rFont val="Calibri"/>
        <family val="2"/>
        <scheme val="minor"/>
      </rPr>
      <t>O</t>
    </r>
    <r>
      <rPr>
        <b/>
        <sz val="11"/>
        <color theme="1"/>
        <rFont val="Calibri"/>
        <family val="2"/>
        <scheme val="minor"/>
      </rPr>
      <t xml:space="preserve">FFICE OF </t>
    </r>
    <r>
      <rPr>
        <b/>
        <sz val="16"/>
        <color theme="1"/>
        <rFont val="Calibri"/>
        <family val="2"/>
        <scheme val="minor"/>
      </rPr>
      <t>F</t>
    </r>
    <r>
      <rPr>
        <b/>
        <sz val="11"/>
        <color theme="1"/>
        <rFont val="Calibri"/>
        <family val="2"/>
        <scheme val="minor"/>
      </rPr>
      <t xml:space="preserve">INANCIAL </t>
    </r>
    <r>
      <rPr>
        <b/>
        <sz val="16"/>
        <color theme="1"/>
        <rFont val="Calibri"/>
        <family val="2"/>
        <scheme val="minor"/>
      </rPr>
      <t>M</t>
    </r>
    <r>
      <rPr>
        <b/>
        <sz val="11"/>
        <color theme="1"/>
        <rFont val="Calibri"/>
        <family val="2"/>
        <scheme val="minor"/>
      </rPr>
      <t>ANAGEMENT</t>
    </r>
  </si>
  <si>
    <t>Local Funds</t>
  </si>
  <si>
    <t>Agency</t>
  </si>
  <si>
    <t>Project Name</t>
  </si>
  <si>
    <t>Contact Information</t>
  </si>
  <si>
    <t>Name</t>
  </si>
  <si>
    <t>Phone Number</t>
  </si>
  <si>
    <t>Email</t>
  </si>
  <si>
    <t>Project Status:</t>
  </si>
  <si>
    <t>Notice to Proceed</t>
  </si>
  <si>
    <t>Notes</t>
  </si>
  <si>
    <t>Statistics</t>
  </si>
  <si>
    <t>Construction Type</t>
  </si>
  <si>
    <t>Project Administered By</t>
  </si>
  <si>
    <t>Art Requirement Applies</t>
  </si>
  <si>
    <t>Higher Ed Institution</t>
  </si>
  <si>
    <t>(Include a brief summary of the project and the programs it supports.)</t>
  </si>
  <si>
    <t>Other Sch. A Projects</t>
  </si>
  <si>
    <t>Art galleries</t>
  </si>
  <si>
    <t>Auditorium with stage</t>
  </si>
  <si>
    <t>Communications Building</t>
  </si>
  <si>
    <t>Courthouses</t>
  </si>
  <si>
    <t>Detention/correctional facilities - maximum</t>
  </si>
  <si>
    <t>Exposition building</t>
  </si>
  <si>
    <t>Extended care facilities</t>
  </si>
  <si>
    <t>Fish hatcheries</t>
  </si>
  <si>
    <t>Heating and power plants</t>
  </si>
  <si>
    <t>Hospitals</t>
  </si>
  <si>
    <t>Laboratories (Research)</t>
  </si>
  <si>
    <t>Medical office and clinics</t>
  </si>
  <si>
    <t>Mental Institutions</t>
  </si>
  <si>
    <t>Museums</t>
  </si>
  <si>
    <t>Observatories</t>
  </si>
  <si>
    <t>Research Facilities</t>
  </si>
  <si>
    <t>Sewer treatment plants</t>
  </si>
  <si>
    <t>Special schools for physically disadvantaged</t>
  </si>
  <si>
    <t>Theaters and similar facilities</t>
  </si>
  <si>
    <t>Veterinary hospitals</t>
  </si>
  <si>
    <t>Water treatment plants</t>
  </si>
  <si>
    <t>Other Sch. B Projects</t>
  </si>
  <si>
    <t>Apartment</t>
  </si>
  <si>
    <t>Archive building</t>
  </si>
  <si>
    <t>Armories</t>
  </si>
  <si>
    <t>Auditorium without stage</t>
  </si>
  <si>
    <t>College classroom facilities</t>
  </si>
  <si>
    <t>Computer rooms</t>
  </si>
  <si>
    <t>Convention facilities</t>
  </si>
  <si>
    <t>Day care facilities</t>
  </si>
  <si>
    <t>Detention/correctional facilities - min &amp; max</t>
  </si>
  <si>
    <t>Dining halls/institute</t>
  </si>
  <si>
    <t>Dormatories</t>
  </si>
  <si>
    <t>Fire and police stations</t>
  </si>
  <si>
    <t>Gymnasiums</t>
  </si>
  <si>
    <t>Laundry and cleaning facilities</t>
  </si>
  <si>
    <t>Libraries</t>
  </si>
  <si>
    <t>Neighborhood centers and similar recreation facilities</t>
  </si>
  <si>
    <t>Nursing homes</t>
  </si>
  <si>
    <t>Office buildings</t>
  </si>
  <si>
    <t>Recreational building</t>
  </si>
  <si>
    <t>Residence</t>
  </si>
  <si>
    <t>Schools (primary and secondary)</t>
  </si>
  <si>
    <t>Science labs (teaching)</t>
  </si>
  <si>
    <t>Stadiums multi-purpose</t>
  </si>
  <si>
    <t>Storage-cold</t>
  </si>
  <si>
    <t>Transportation terminals</t>
  </si>
  <si>
    <t>Vocational schools</t>
  </si>
  <si>
    <t>Other Sch. C Projects</t>
  </si>
  <si>
    <t>Civil Construction</t>
  </si>
  <si>
    <t>Emergency generator facilities</t>
  </si>
  <si>
    <t>Farm structures</t>
  </si>
  <si>
    <t>Greenhouses</t>
  </si>
  <si>
    <t>Guard towers</t>
  </si>
  <si>
    <t>Industrial buildings without special facilities</t>
  </si>
  <si>
    <t>Parking structures and garages</t>
  </si>
  <si>
    <t>Printing plants</t>
  </si>
  <si>
    <t>Prototype facilities</t>
  </si>
  <si>
    <t>Service garages</t>
  </si>
  <si>
    <t>Shop and maintenance facilities</t>
  </si>
  <si>
    <t>Warehouses</t>
  </si>
  <si>
    <t>Simple loft-type structures (w/o special equipment)</t>
  </si>
  <si>
    <t>Stadium-grandstand type</t>
  </si>
  <si>
    <t>Yes</t>
  </si>
  <si>
    <t>No</t>
  </si>
  <si>
    <t>Y/N</t>
  </si>
  <si>
    <t>DES</t>
  </si>
  <si>
    <t>PM Admin</t>
  </si>
  <si>
    <t>OFM Project Number(s)</t>
  </si>
  <si>
    <t>(Include scope or budget changes, phase updates, identified project delivery issues, discussion of critical path for construction and any potential for project cost overruns or claims.)</t>
  </si>
  <si>
    <t>Total Project Costs</t>
  </si>
  <si>
    <t>WASHINGTON STATE MAJOR PROJECT FINAL CLOSE-OUT REPORT</t>
  </si>
  <si>
    <r>
      <t xml:space="preserve">Other Costs </t>
    </r>
    <r>
      <rPr>
        <sz val="11"/>
        <color theme="1"/>
        <rFont val="Calibri"/>
        <family val="2"/>
        <scheme val="minor"/>
      </rPr>
      <t>(describe)</t>
    </r>
  </si>
  <si>
    <t>Procurement Method</t>
  </si>
  <si>
    <t>Other (explain below)</t>
  </si>
  <si>
    <t>2021-23</t>
  </si>
  <si>
    <t>2023-25</t>
  </si>
  <si>
    <t>Project Costs</t>
  </si>
  <si>
    <t>Project Information</t>
  </si>
  <si>
    <t>Funding</t>
  </si>
  <si>
    <t>Details</t>
  </si>
  <si>
    <t>Phase &amp; Fund Type</t>
  </si>
  <si>
    <t>TOTALS</t>
  </si>
  <si>
    <t>Expenditures</t>
  </si>
  <si>
    <t>Current Plan</t>
  </si>
  <si>
    <t>Future Plan</t>
  </si>
  <si>
    <t>Prior Expended</t>
  </si>
  <si>
    <t>Construction Subtotal COST/GSF (Includes change orders)</t>
  </si>
  <si>
    <t>Bid Due Date</t>
  </si>
  <si>
    <t>AE Basic Service Fee - Construction Documents</t>
  </si>
  <si>
    <t>AE Basic Service Fee - Bid/Construction/Closeout</t>
  </si>
  <si>
    <t>Extra Services - Pre-Bid</t>
  </si>
  <si>
    <t>Other Services - Post Bid</t>
  </si>
  <si>
    <t>Date</t>
  </si>
  <si>
    <t>Type of Report</t>
  </si>
  <si>
    <t>WASHINGTON STATE MAJOR PROJECT STATUS REPORT</t>
  </si>
  <si>
    <t>GCCM</t>
  </si>
  <si>
    <t>Estimate at PD to Estimate as Funded Variance</t>
  </si>
  <si>
    <t>Estimate at PD to Actuals Variance</t>
  </si>
  <si>
    <t>Other Funds &amp; Transfers - Insert Row Here</t>
  </si>
  <si>
    <t>All State &amp; Local Sources, Project Transfers and Amounts</t>
  </si>
  <si>
    <t>Complete the table below with information from the cost estimate submitted with the predesign study, the cost estimate of the project as funded and the actual cost data to date or at completion.  Explain any variances in the Notes column or below.</t>
  </si>
  <si>
    <t>Major Project Report</t>
  </si>
  <si>
    <t>Quick Start Guide</t>
  </si>
  <si>
    <t>GENERAL INFORMATION</t>
  </si>
  <si>
    <t>RCW 43.88.160 requires OFM to submit an annual report to the Legislature on the status of all appropriated capital projects (including transportation projects) that show significant cost overruns or underruns. As these projects are completed, agencies must provide OFM with a final summary showing estimated start and completion dates of each project phase compared to actual dates, as well as estimated costs of each phase compared to actual costs. OFM uses the information collected in the Final Project Close-out Report to make its annual report to the Legislature.</t>
  </si>
  <si>
    <t>The Final Project Close-out Report requirement was implemented in the 2013-15 biennium as part of the recommendations in the 2009 JLARC report, “Evaluation of the Accuracy of Capital Project Cost Estimates.”  This requirement is for agencies to submit the report to OFM at project completion to compare the scope and estimate from the predesign stage with the final scope and actual cost after construction as well as the estimate as the project was funded.</t>
  </si>
  <si>
    <t>BACKGROUND INFORMATION</t>
  </si>
  <si>
    <t>Agencies administering a major capital project or projects specifically identified for this reporting requirement by OFM or the Legislature must submit a detailed Major Project Status Report to OFM and the legislative fiscal committees each December 31 and July 1.</t>
  </si>
  <si>
    <t>Please contact your assigned OFM Capital Budget Analyst if you have any questions regarding this tool.</t>
  </si>
  <si>
    <t>INSTRUCTIONS</t>
  </si>
  <si>
    <t>Blue cells are available for data entry.</t>
  </si>
  <si>
    <t>Select the type of report you will be submitting in cell B2. Select "Major Project Status Report" if your report is to fulfill the semi-annual requirement to update OFM and the Legislature on the status of your project. Select "Final Project Close-Out Report" if your project is complete.</t>
  </si>
  <si>
    <t>1)</t>
  </si>
  <si>
    <t>2)</t>
  </si>
  <si>
    <t>3)</t>
  </si>
  <si>
    <t>Estimate at Approved Predesign</t>
  </si>
  <si>
    <t>Estimate of the Project as Currently Funded</t>
  </si>
  <si>
    <t>XXX - Other State Funding</t>
  </si>
  <si>
    <t xml:space="preserve">This comprehensive reporting tool merges the Major Project Status Report and the Final Project Close-Out Report. This is to generate consistency in reported data as required by OFM, the Legislature, and state statute; especially as it pertains to comparing cost estimates at predesign approval, cost estimates as projects are currently funded, and the actual costs at project completion. </t>
  </si>
  <si>
    <t>Estimate as Currently Funded to Actuals Variance</t>
  </si>
  <si>
    <t>Cost Estimate at Approved Predesign</t>
  </si>
  <si>
    <t>Cost Estimate of the Project as Currently Funded</t>
  </si>
  <si>
    <t>In the funding section, please include all funding sources for the project by phase. Identify the fund number and name (for example: "06X - Building and Tuition Acct"). Identify all local and alternative funding sources and all OFM authorized transfers from other projects. Insert rows where necessary.</t>
  </si>
  <si>
    <t>4)</t>
  </si>
  <si>
    <t>Cost and other variances can be compared three ways: 1) Estimates at Approved Predesign to Estimates as Currently Funded. 2) Estimates at Approved Predesign to Actuals. 3) Estimates as Currently Funded to Actuals). Click on cell H55 to select your variance comparison.</t>
  </si>
  <si>
    <t>5)</t>
  </si>
  <si>
    <t>Additional information, such as number and value of change orders, is required for the Final Project Close-Out Report. Those cells will be made available when that report type is selected in cell B2.</t>
  </si>
  <si>
    <t>6)</t>
  </si>
  <si>
    <t>Photo Gallery</t>
  </si>
  <si>
    <t>If available, photos can be added to the Photo Gallery tab for a visual representation of the status of the project. Pictures can sometimes provide a better understanding of the status of a construction project than one can get from just the schedule or expenses to date. Right-click on the stock photos and select "Change Picture" to insert your photo from a file. Captions of the photo can be made in the text box below the photo.</t>
  </si>
  <si>
    <t>Select Date from Dropdown</t>
  </si>
  <si>
    <t>2023-25 Biennium</t>
  </si>
  <si>
    <t>2023-25                Expended</t>
  </si>
  <si>
    <t>2023-25           Remaining</t>
  </si>
  <si>
    <t>2025-27                       Plan</t>
  </si>
  <si>
    <t>Pierce College Fort Steilacoom Cascade Building Phase 3</t>
  </si>
  <si>
    <t>This project renovates a portion of the Cascade Building on the Pierce College Fort Steilacoom campus. The project chiefly affects three educational programs: Dental Hygiene, Veterinary Technician, and Emergency Medical Technician. The original project request was to build approximately 20,000 SF of new area to move the Veterinary Technician Program and renovate the old space for expansion of the Dental Hygiene and EMT programs. Is also called for a number of smaller space renovations.</t>
  </si>
  <si>
    <t>U98 Bal moved to A02</t>
  </si>
  <si>
    <t>A02</t>
  </si>
  <si>
    <t>N586</t>
  </si>
  <si>
    <t>147 - Local Funds</t>
  </si>
  <si>
    <t>OFM approved</t>
  </si>
  <si>
    <t>1. New construction 36,712 GSF and renovation of Cascade level 1 only 23,260 GSF  2. USF data not available at this time.
Wa Arts Commission: December 2022 - artwork installed July 2022</t>
  </si>
  <si>
    <t>permits, light rental</t>
  </si>
  <si>
    <t>Glacier SC 9/6/22. The Actuals to date is SC for Cascade Level 1 Renovation.</t>
  </si>
  <si>
    <t>057  - State Bldg. Const Acct</t>
  </si>
  <si>
    <t>% of Bldg. Area that is being remodeled</t>
  </si>
  <si>
    <t>June 2025</t>
  </si>
  <si>
    <t>The metal panel replacement was completed. The project has a few deficiencies in door hardware at Glacier and incomplete patching in level 1 Cascade that remain. Part of the scope of this project that included updates to the campus maps and directories necessitated by the renovation of level 1 Cascade and the construction of the new Glacier Building will not be complete by the end of this biennium before the funds lapse. The college will need to fund this remaining scope of work from local funds.</t>
  </si>
  <si>
    <t>253-964-6729</t>
  </si>
  <si>
    <t>KCuriale@pierce.ctc.edu</t>
  </si>
  <si>
    <t>Kristen Curiale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</si>
</sst>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0_);_(&quot;$&quot;* \(#,##0\);_(&quot;$&quot;* &quot;-&quot;_);_(@_)"/>
    <numFmt numFmtId="44" formatCode="_(&quot;$&quot;* #,##0.00_);_(&quot;$&quot;* \(#,##0.00\);_(&quot;$&quot;* &quot;-&quot;??_);_(@_)"/>
    <numFmt numFmtId="43" formatCode="_(* #,##0.00_);_(* \(#,##0.00\);_(* &quot;-&quot;??_);_(@_)"/>
    <numFmt numFmtId="164" formatCode="_([$$-409]* #,##0.00_);_([$$-409]* \(#,##0.00\);_([$$-409]* &quot;-&quot;??_);_(@_)"/>
    <numFmt numFmtId="165" formatCode="_([$$-409]* #,##0_);_([$$-409]* \(#,##0\);_([$$-409]* &quot;-&quot;??_);_(@_)"/>
    <numFmt numFmtId="166" formatCode="_(&quot;$&quot;* #,##0_);_(&quot;$&quot;* \(#,##0\);_(&quot;$&quot;* &quot;-&quot;??_);_(@_)"/>
    <numFmt numFmtId="167" formatCode="mmmm\ yyyy"/>
    <numFmt numFmtId="168" formatCode="&quot;$&quot;#,##0"/>
    <numFmt numFmtId="169" formatCode="_(* #,##0_);_(* \(#,##0\);_(* &quot;-&quot;??_);_(@_)"/>
    <numFmt numFmtId="170" formatCode="[&lt;=9999999]###\-####;\(###\)\ ###\-####"/>
  </numFmts>
  <fonts count="16"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name val="Calibri"/>
      <family val="2"/>
      <scheme val="minor"/>
    </font>
    <font>
      <u/>
      <sz val="11"/>
      <color theme="10"/>
      <name val="Calibri"/>
      <family val="2"/>
      <scheme val="minor"/>
    </font>
    <font>
      <sz val="11"/>
      <color rgb="FFFF0000"/>
      <name val="Calibri"/>
      <family val="2"/>
      <scheme val="minor"/>
    </font>
    <font>
      <sz val="11"/>
      <color rgb="FF000000"/>
      <name val="Calibri"/>
      <family val="2"/>
      <scheme val="minor"/>
    </font>
    <font>
      <b/>
      <sz val="16"/>
      <color theme="1"/>
      <name val="Calibri"/>
      <family val="2"/>
      <scheme val="minor"/>
    </font>
    <font>
      <sz val="10"/>
      <color rgb="FF000000"/>
      <name val="Calibri"/>
      <family val="2"/>
      <scheme val="minor"/>
    </font>
    <font>
      <sz val="10"/>
      <color theme="1"/>
      <name val="Calibri"/>
      <family val="2"/>
      <scheme val="minor"/>
    </font>
    <font>
      <b/>
      <sz val="11"/>
      <name val="Calibri"/>
      <family val="2"/>
      <scheme val="minor"/>
    </font>
    <font>
      <b/>
      <sz val="14"/>
      <color theme="1"/>
      <name val="Calibri"/>
      <family val="2"/>
      <scheme val="minor"/>
    </font>
    <font>
      <b/>
      <sz val="12"/>
      <color theme="1"/>
      <name val="Calibri"/>
      <family val="2"/>
      <scheme val="minor"/>
    </font>
    <font>
      <i/>
      <sz val="10"/>
      <color theme="1"/>
      <name val="Calibri"/>
      <family val="2"/>
      <scheme val="minor"/>
    </font>
    <font>
      <sz val="8"/>
      <color theme="1"/>
      <name val="Calibri"/>
      <family val="2"/>
      <scheme val="minor"/>
    </font>
  </fonts>
  <fills count="3">
    <fill>
      <patternFill patternType="none"/>
    </fill>
    <fill>
      <patternFill patternType="gray125"/>
    </fill>
    <fill>
      <patternFill patternType="solid">
        <fgColor theme="0" tint="-0.249977111117893"/>
        <bgColor indexed="64"/>
      </patternFill>
    </fill>
  </fills>
  <borders count="5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double">
        <color indexed="64"/>
      </bottom>
      <diagonal/>
    </border>
    <border>
      <left/>
      <right/>
      <top style="double">
        <color auto="1"/>
      </top>
      <bottom style="double">
        <color auto="1"/>
      </bottom>
      <diagonal/>
    </border>
    <border>
      <left style="thin">
        <color indexed="64"/>
      </left>
      <right style="thin">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auto="1"/>
      </top>
      <bottom style="double">
        <color auto="1"/>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style="thin">
        <color indexed="64"/>
      </right>
      <top style="double">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cellStyleXfs>
  <cellXfs count="237">
    <xf numFmtId="0" fontId="0" fillId="0" borderId="0" xfId="0"/>
    <xf numFmtId="0" fontId="2" fillId="0" borderId="0" xfId="0" applyFont="1"/>
    <xf numFmtId="49" fontId="0" fillId="0" borderId="0" xfId="0" applyNumberFormat="1" applyAlignment="1">
      <alignment horizontal="left"/>
    </xf>
    <xf numFmtId="49" fontId="0" fillId="0" borderId="0" xfId="0" quotePrefix="1" applyNumberFormat="1" applyAlignment="1">
      <alignment horizontal="left"/>
    </xf>
    <xf numFmtId="0" fontId="2" fillId="0" borderId="13" xfId="0" quotePrefix="1" applyFont="1" applyBorder="1" applyAlignment="1">
      <alignment horizontal="center" wrapText="1"/>
    </xf>
    <xf numFmtId="0" fontId="2" fillId="0" borderId="19" xfId="0" quotePrefix="1" applyFont="1" applyBorder="1" applyAlignment="1">
      <alignment horizontal="center" wrapText="1"/>
    </xf>
    <xf numFmtId="0" fontId="2" fillId="0" borderId="37" xfId="0" applyFont="1" applyBorder="1"/>
    <xf numFmtId="168" fontId="2" fillId="0" borderId="10" xfId="1" applyNumberFormat="1" applyFont="1" applyFill="1" applyBorder="1" applyProtection="1"/>
    <xf numFmtId="0" fontId="0" fillId="0" borderId="38" xfId="0" applyBorder="1" applyAlignment="1">
      <alignment horizontal="right"/>
    </xf>
    <xf numFmtId="3" fontId="1" fillId="2" borderId="43" xfId="1" applyNumberFormat="1" applyFont="1" applyFill="1" applyBorder="1" applyProtection="1"/>
    <xf numFmtId="0" fontId="2" fillId="0" borderId="12" xfId="0" applyFont="1" applyBorder="1"/>
    <xf numFmtId="0" fontId="2" fillId="0" borderId="10" xfId="0" applyFont="1" applyBorder="1" applyAlignment="1">
      <alignment horizontal="center" wrapText="1"/>
    </xf>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9" fontId="0" fillId="0" borderId="10" xfId="3" applyFont="1" applyFill="1" applyBorder="1" applyAlignment="1" applyProtection="1"/>
    <xf numFmtId="0" fontId="0" fillId="0" borderId="19" xfId="0" applyBorder="1"/>
    <xf numFmtId="0" fontId="0" fillId="0" borderId="20" xfId="0" applyBorder="1"/>
    <xf numFmtId="0" fontId="0" fillId="0" borderId="21" xfId="0" applyBorder="1"/>
    <xf numFmtId="44" fontId="0" fillId="0" borderId="13" xfId="2" applyFont="1" applyFill="1" applyBorder="1" applyProtection="1"/>
    <xf numFmtId="44" fontId="0" fillId="0" borderId="12" xfId="2" applyFont="1" applyFill="1" applyBorder="1" applyProtection="1"/>
    <xf numFmtId="0" fontId="2" fillId="0" borderId="39" xfId="0" applyFont="1" applyBorder="1" applyAlignment="1">
      <alignment horizontal="right"/>
    </xf>
    <xf numFmtId="164" fontId="2" fillId="0" borderId="39" xfId="2" applyNumberFormat="1" applyFont="1" applyFill="1" applyBorder="1" applyAlignment="1" applyProtection="1"/>
    <xf numFmtId="164" fontId="0" fillId="0" borderId="39" xfId="0" applyNumberFormat="1" applyBorder="1" applyAlignment="1">
      <alignment horizontal="center"/>
    </xf>
    <xf numFmtId="164" fontId="2" fillId="0" borderId="20" xfId="2" applyNumberFormat="1" applyFont="1" applyFill="1" applyBorder="1" applyAlignment="1" applyProtection="1"/>
    <xf numFmtId="164" fontId="0" fillId="0" borderId="20" xfId="0" applyNumberFormat="1" applyBorder="1" applyAlignment="1">
      <alignment horizontal="center"/>
    </xf>
    <xf numFmtId="0" fontId="2" fillId="0" borderId="11" xfId="0" applyFont="1" applyBorder="1" applyAlignment="1">
      <alignment horizontal="right"/>
    </xf>
    <xf numFmtId="164" fontId="2" fillId="0" borderId="11" xfId="2" applyNumberFormat="1" applyFont="1" applyFill="1" applyBorder="1" applyAlignment="1" applyProtection="1"/>
    <xf numFmtId="164" fontId="0" fillId="0" borderId="11" xfId="0" applyNumberFormat="1" applyBorder="1" applyAlignment="1">
      <alignment horizontal="center"/>
    </xf>
    <xf numFmtId="166" fontId="0" fillId="0" borderId="12" xfId="2" applyNumberFormat="1" applyFont="1" applyFill="1" applyBorder="1" applyAlignment="1" applyProtection="1">
      <alignment horizontal="center"/>
    </xf>
    <xf numFmtId="166" fontId="0" fillId="0" borderId="10" xfId="2" applyNumberFormat="1" applyFont="1" applyFill="1" applyBorder="1" applyAlignment="1" applyProtection="1"/>
    <xf numFmtId="0" fontId="2" fillId="0" borderId="20" xfId="0" applyFont="1" applyBorder="1" applyAlignment="1">
      <alignment horizontal="right"/>
    </xf>
    <xf numFmtId="166" fontId="2" fillId="0" borderId="10" xfId="2" applyNumberFormat="1" applyFont="1" applyFill="1" applyBorder="1" applyAlignment="1" applyProtection="1"/>
    <xf numFmtId="166" fontId="2" fillId="0" borderId="12" xfId="2" applyNumberFormat="1" applyFont="1" applyFill="1" applyBorder="1" applyAlignment="1" applyProtection="1">
      <alignment horizontal="center"/>
    </xf>
    <xf numFmtId="44" fontId="0" fillId="0" borderId="12" xfId="2" applyFont="1" applyFill="1" applyBorder="1" applyAlignment="1" applyProtection="1">
      <alignment horizontal="center"/>
    </xf>
    <xf numFmtId="44" fontId="0" fillId="0" borderId="10" xfId="2" applyFont="1" applyFill="1" applyBorder="1" applyAlignment="1" applyProtection="1"/>
    <xf numFmtId="42" fontId="2" fillId="0" borderId="10" xfId="0" applyNumberFormat="1" applyFont="1" applyBorder="1"/>
    <xf numFmtId="44" fontId="2" fillId="0" borderId="10" xfId="2" applyFont="1" applyFill="1" applyBorder="1" applyAlignment="1" applyProtection="1"/>
    <xf numFmtId="0" fontId="2" fillId="0" borderId="17" xfId="0" applyFont="1" applyBorder="1"/>
    <xf numFmtId="165" fontId="4" fillId="0" borderId="13" xfId="0" applyNumberFormat="1" applyFont="1" applyBorder="1" applyAlignment="1">
      <alignment horizontal="center"/>
    </xf>
    <xf numFmtId="165" fontId="0" fillId="0" borderId="12" xfId="0" applyNumberFormat="1" applyBorder="1" applyAlignment="1">
      <alignment horizontal="center"/>
    </xf>
    <xf numFmtId="165" fontId="4" fillId="0" borderId="12" xfId="0" applyNumberFormat="1" applyFont="1" applyBorder="1" applyAlignment="1">
      <alignment horizontal="center"/>
    </xf>
    <xf numFmtId="42" fontId="2" fillId="0" borderId="27" xfId="0" applyNumberFormat="1" applyFont="1" applyBorder="1"/>
    <xf numFmtId="0" fontId="2" fillId="0" borderId="0" xfId="0" applyFont="1" applyAlignment="1">
      <alignment horizontal="right"/>
    </xf>
    <xf numFmtId="42" fontId="2" fillId="0" borderId="0" xfId="0" applyNumberFormat="1" applyFont="1"/>
    <xf numFmtId="0" fontId="2" fillId="0" borderId="17" xfId="0" applyFont="1" applyBorder="1" applyAlignment="1">
      <alignment horizontal="center"/>
    </xf>
    <xf numFmtId="166" fontId="2" fillId="0" borderId="12" xfId="0" quotePrefix="1" applyNumberFormat="1" applyFont="1" applyBorder="1" applyAlignment="1">
      <alignment horizontal="right"/>
    </xf>
    <xf numFmtId="166" fontId="2" fillId="0" borderId="9" xfId="0" quotePrefix="1" applyNumberFormat="1" applyFont="1" applyBorder="1" applyAlignment="1">
      <alignment horizontal="right"/>
    </xf>
    <xf numFmtId="166" fontId="2" fillId="2" borderId="43" xfId="1" applyNumberFormat="1" applyFont="1" applyFill="1" applyBorder="1" applyProtection="1"/>
    <xf numFmtId="166" fontId="2" fillId="0" borderId="12" xfId="0" applyNumberFormat="1" applyFont="1" applyBorder="1"/>
    <xf numFmtId="166" fontId="2" fillId="0" borderId="9" xfId="0" applyNumberFormat="1" applyFont="1" applyBorder="1"/>
    <xf numFmtId="166" fontId="2" fillId="2" borderId="44" xfId="1" applyNumberFormat="1" applyFont="1" applyFill="1" applyBorder="1" applyProtection="1"/>
    <xf numFmtId="0" fontId="0" fillId="0" borderId="28" xfId="0" applyBorder="1"/>
    <xf numFmtId="0" fontId="0" fillId="0" borderId="30" xfId="0" applyBorder="1"/>
    <xf numFmtId="0" fontId="0" fillId="0" borderId="33" xfId="0" applyBorder="1"/>
    <xf numFmtId="0" fontId="0" fillId="0" borderId="34" xfId="0" applyBorder="1"/>
    <xf numFmtId="0" fontId="0" fillId="0" borderId="31" xfId="0" applyBorder="1"/>
    <xf numFmtId="0" fontId="0" fillId="0" borderId="32" xfId="0" applyBorder="1"/>
    <xf numFmtId="0" fontId="2" fillId="0" borderId="33" xfId="0" applyFont="1" applyBorder="1"/>
    <xf numFmtId="0" fontId="2" fillId="0" borderId="34" xfId="0" applyFont="1" applyBorder="1"/>
    <xf numFmtId="0" fontId="2" fillId="0" borderId="35" xfId="0" applyFont="1" applyBorder="1"/>
    <xf numFmtId="0" fontId="0" fillId="0" borderId="23" xfId="0" applyBorder="1"/>
    <xf numFmtId="0" fontId="2" fillId="0" borderId="23" xfId="0" applyFont="1" applyBorder="1"/>
    <xf numFmtId="0" fontId="2" fillId="0" borderId="36" xfId="0" applyFont="1" applyBorder="1"/>
    <xf numFmtId="0" fontId="2" fillId="0" borderId="18" xfId="0" applyFont="1" applyBorder="1"/>
    <xf numFmtId="0" fontId="2" fillId="0" borderId="21" xfId="0" applyFont="1" applyBorder="1"/>
    <xf numFmtId="0" fontId="0" fillId="0" borderId="0" xfId="0" applyAlignment="1">
      <alignment horizontal="right"/>
    </xf>
    <xf numFmtId="3" fontId="0" fillId="0" borderId="0" xfId="0" applyNumberFormat="1" applyAlignment="1">
      <alignment vertical="center"/>
    </xf>
    <xf numFmtId="0" fontId="2" fillId="0" borderId="14" xfId="0" applyFont="1" applyBorder="1"/>
    <xf numFmtId="0" fontId="0" fillId="0" borderId="17" xfId="0" applyBorder="1" applyAlignment="1">
      <alignment horizontal="left" wrapText="1"/>
    </xf>
    <xf numFmtId="0" fontId="0" fillId="0" borderId="0" xfId="0" applyAlignment="1">
      <alignment horizontal="left" wrapText="1"/>
    </xf>
    <xf numFmtId="0" fontId="2" fillId="0" borderId="9" xfId="0" applyFont="1" applyBorder="1" applyAlignment="1">
      <alignment vertical="center"/>
    </xf>
    <xf numFmtId="0" fontId="2" fillId="0" borderId="12" xfId="0" applyFont="1" applyBorder="1" applyAlignment="1">
      <alignment horizontal="center" wrapText="1"/>
    </xf>
    <xf numFmtId="3" fontId="0" fillId="0" borderId="12" xfId="0" quotePrefix="1" applyNumberFormat="1" applyBorder="1" applyAlignment="1" applyProtection="1">
      <alignment horizontal="right"/>
      <protection locked="0"/>
    </xf>
    <xf numFmtId="3" fontId="0" fillId="0" borderId="12" xfId="1" applyNumberFormat="1" applyFont="1" applyFill="1" applyBorder="1" applyProtection="1">
      <protection locked="0"/>
    </xf>
    <xf numFmtId="3" fontId="0" fillId="0" borderId="9" xfId="1" applyNumberFormat="1" applyFont="1" applyFill="1" applyBorder="1" applyProtection="1">
      <protection locked="0"/>
    </xf>
    <xf numFmtId="3" fontId="2" fillId="0" borderId="10" xfId="1" applyNumberFormat="1" applyFont="1" applyFill="1" applyBorder="1" applyProtection="1">
      <protection locked="0"/>
    </xf>
    <xf numFmtId="0" fontId="9" fillId="0" borderId="0" xfId="0" applyFont="1" applyAlignment="1">
      <alignment wrapText="1"/>
    </xf>
    <xf numFmtId="0" fontId="7" fillId="0" borderId="17" xfId="0" applyFont="1" applyBorder="1" applyAlignment="1">
      <alignment wrapText="1"/>
    </xf>
    <xf numFmtId="3" fontId="0" fillId="0" borderId="10" xfId="1" applyNumberFormat="1" applyFont="1" applyFill="1" applyBorder="1" applyAlignment="1" applyProtection="1">
      <protection locked="0"/>
    </xf>
    <xf numFmtId="3" fontId="0" fillId="0" borderId="12" xfId="1" applyNumberFormat="1" applyFont="1" applyFill="1" applyBorder="1" applyAlignment="1" applyProtection="1">
      <protection locked="0"/>
    </xf>
    <xf numFmtId="0" fontId="0" fillId="0" borderId="10" xfId="0" applyBorder="1" applyAlignment="1" applyProtection="1">
      <alignment horizontal="left"/>
      <protection locked="0"/>
    </xf>
    <xf numFmtId="0" fontId="0" fillId="0" borderId="10" xfId="0" applyBorder="1" applyAlignment="1">
      <alignment horizontal="left"/>
    </xf>
    <xf numFmtId="0" fontId="0" fillId="0" borderId="12" xfId="0" applyBorder="1" applyAlignment="1" applyProtection="1">
      <alignment horizontal="left"/>
      <protection locked="0"/>
    </xf>
    <xf numFmtId="0" fontId="0" fillId="0" borderId="13" xfId="0" applyBorder="1" applyAlignment="1">
      <alignment horizontal="center"/>
    </xf>
    <xf numFmtId="0" fontId="3" fillId="0" borderId="0" xfId="0" applyFont="1"/>
    <xf numFmtId="0" fontId="0" fillId="0" borderId="12" xfId="0" applyBorder="1" applyAlignment="1">
      <alignment horizontal="center"/>
    </xf>
    <xf numFmtId="14" fontId="0" fillId="0" borderId="10" xfId="0" applyNumberFormat="1" applyBorder="1" applyAlignment="1" applyProtection="1">
      <alignment horizontal="center"/>
      <protection locked="0"/>
    </xf>
    <xf numFmtId="14" fontId="0" fillId="0" borderId="12" xfId="0" applyNumberFormat="1" applyBorder="1" applyAlignment="1" applyProtection="1">
      <alignment horizontal="center"/>
      <protection locked="0"/>
    </xf>
    <xf numFmtId="0" fontId="0" fillId="0" borderId="35" xfId="0" applyBorder="1"/>
    <xf numFmtId="0" fontId="0" fillId="0" borderId="39" xfId="0" applyBorder="1" applyAlignment="1">
      <alignment horizontal="left"/>
    </xf>
    <xf numFmtId="0" fontId="0" fillId="0" borderId="36" xfId="0" applyBorder="1"/>
    <xf numFmtId="0" fontId="0" fillId="0" borderId="20" xfId="0" applyBorder="1" applyAlignment="1">
      <alignment horizontal="left"/>
    </xf>
    <xf numFmtId="165" fontId="11" fillId="0" borderId="10" xfId="2" applyNumberFormat="1" applyFont="1" applyFill="1" applyBorder="1" applyAlignment="1" applyProtection="1">
      <protection locked="0"/>
    </xf>
    <xf numFmtId="0" fontId="0" fillId="0" borderId="11" xfId="0" applyBorder="1" applyAlignment="1">
      <alignment horizontal="left"/>
    </xf>
    <xf numFmtId="169" fontId="0" fillId="0" borderId="10" xfId="1" applyNumberFormat="1" applyFont="1" applyFill="1" applyBorder="1" applyAlignment="1" applyProtection="1">
      <protection locked="0"/>
    </xf>
    <xf numFmtId="169" fontId="0" fillId="0" borderId="12" xfId="1" applyNumberFormat="1" applyFont="1" applyFill="1" applyBorder="1" applyAlignment="1" applyProtection="1">
      <protection locked="0"/>
    </xf>
    <xf numFmtId="0" fontId="0" fillId="0" borderId="10" xfId="0" applyBorder="1" applyAlignment="1" applyProtection="1">
      <alignment horizontal="center"/>
      <protection locked="0"/>
    </xf>
    <xf numFmtId="0" fontId="0" fillId="0" borderId="10" xfId="0" applyBorder="1" applyAlignment="1">
      <alignment horizontal="center"/>
    </xf>
    <xf numFmtId="169" fontId="0" fillId="0" borderId="21" xfId="1" applyNumberFormat="1" applyFont="1" applyFill="1" applyBorder="1" applyAlignment="1" applyProtection="1">
      <protection locked="0"/>
    </xf>
    <xf numFmtId="169" fontId="4" fillId="0" borderId="13" xfId="1" applyNumberFormat="1" applyFont="1" applyFill="1" applyBorder="1" applyAlignment="1" applyProtection="1">
      <protection locked="0"/>
    </xf>
    <xf numFmtId="0" fontId="4" fillId="0" borderId="10" xfId="0" applyFont="1" applyBorder="1" applyAlignment="1" applyProtection="1">
      <alignment horizontal="left"/>
      <protection locked="0"/>
    </xf>
    <xf numFmtId="0" fontId="6" fillId="0" borderId="34" xfId="0" applyFont="1" applyBorder="1"/>
    <xf numFmtId="169" fontId="4" fillId="0" borderId="12" xfId="1" applyNumberFormat="1" applyFont="1" applyFill="1" applyBorder="1" applyAlignment="1" applyProtection="1">
      <protection locked="0"/>
    </xf>
    <xf numFmtId="0" fontId="0" fillId="0" borderId="24" xfId="0" applyBorder="1" applyAlignment="1">
      <alignment horizontal="left"/>
    </xf>
    <xf numFmtId="0" fontId="12" fillId="0" borderId="25" xfId="0" applyFont="1" applyBorder="1" applyAlignment="1">
      <alignment horizontal="right"/>
    </xf>
    <xf numFmtId="0" fontId="12" fillId="0" borderId="26" xfId="0" applyFont="1" applyBorder="1" applyAlignment="1">
      <alignment horizontal="right"/>
    </xf>
    <xf numFmtId="42" fontId="2" fillId="0" borderId="42" xfId="0" applyNumberFormat="1" applyFont="1" applyBorder="1"/>
    <xf numFmtId="0" fontId="0" fillId="0" borderId="42" xfId="0" applyBorder="1" applyAlignment="1">
      <alignment horizontal="left"/>
    </xf>
    <xf numFmtId="0" fontId="0" fillId="0" borderId="0" xfId="0" applyAlignment="1">
      <alignment horizontal="left"/>
    </xf>
    <xf numFmtId="0" fontId="0" fillId="0" borderId="10" xfId="0" applyBorder="1" applyAlignment="1">
      <alignment horizontal="left" wrapText="1"/>
    </xf>
    <xf numFmtId="0" fontId="2" fillId="0" borderId="12" xfId="0" applyFont="1" applyBorder="1" applyAlignment="1" applyProtection="1">
      <alignment horizontal="center" wrapText="1"/>
      <protection locked="0"/>
    </xf>
    <xf numFmtId="43" fontId="1" fillId="0" borderId="12" xfId="1" applyFont="1" applyFill="1" applyBorder="1" applyAlignment="1" applyProtection="1">
      <alignment horizontal="center"/>
    </xf>
    <xf numFmtId="9" fontId="1" fillId="0" borderId="12" xfId="3" applyFont="1" applyFill="1" applyBorder="1" applyAlignment="1" applyProtection="1">
      <alignment horizontal="center"/>
    </xf>
    <xf numFmtId="169" fontId="1" fillId="0" borderId="12" xfId="1" applyNumberFormat="1" applyFont="1" applyFill="1" applyBorder="1" applyAlignment="1" applyProtection="1">
      <alignment horizontal="center"/>
    </xf>
    <xf numFmtId="44" fontId="1" fillId="0" borderId="12" xfId="2" applyFont="1" applyFill="1" applyBorder="1" applyAlignment="1" applyProtection="1">
      <alignment horizontal="center"/>
    </xf>
    <xf numFmtId="165" fontId="2" fillId="0" borderId="12" xfId="0" applyNumberFormat="1" applyFont="1" applyBorder="1" applyAlignment="1">
      <alignment horizontal="center"/>
    </xf>
    <xf numFmtId="49" fontId="2" fillId="0" borderId="0" xfId="0" applyNumberFormat="1" applyFont="1" applyAlignment="1">
      <alignment horizontal="left"/>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13" fillId="0" borderId="14" xfId="0" applyFont="1" applyBorder="1"/>
    <xf numFmtId="0" fontId="14" fillId="0" borderId="38" xfId="0" applyFont="1" applyBorder="1" applyAlignment="1" applyProtection="1">
      <alignment horizontal="right"/>
      <protection locked="0"/>
    </xf>
    <xf numFmtId="0" fontId="0" fillId="0" borderId="38" xfId="0" applyBorder="1" applyAlignment="1" applyProtection="1">
      <alignment horizontal="right"/>
      <protection locked="0"/>
    </xf>
    <xf numFmtId="0" fontId="8" fillId="0" borderId="0" xfId="0" applyFont="1"/>
    <xf numFmtId="0" fontId="8" fillId="0" borderId="0" xfId="0" applyFont="1" applyAlignment="1">
      <alignment horizontal="center"/>
    </xf>
    <xf numFmtId="0" fontId="0" fillId="0" borderId="17" xfId="0" applyBorder="1" applyAlignment="1">
      <alignment wrapText="1"/>
    </xf>
    <xf numFmtId="0" fontId="2" fillId="0" borderId="0" xfId="0" applyFont="1" applyAlignment="1">
      <alignment horizontal="center"/>
    </xf>
    <xf numFmtId="3" fontId="2" fillId="0" borderId="10" xfId="1" applyNumberFormat="1" applyFont="1" applyFill="1" applyBorder="1" applyAlignment="1" applyProtection="1">
      <alignment wrapText="1"/>
      <protection locked="0"/>
    </xf>
    <xf numFmtId="0" fontId="15" fillId="0" borderId="10" xfId="0" applyFont="1" applyBorder="1" applyAlignment="1" applyProtection="1">
      <alignment horizontal="left" wrapText="1"/>
      <protection locked="0"/>
    </xf>
    <xf numFmtId="0" fontId="0" fillId="0" borderId="0" xfId="0" applyAlignment="1">
      <alignment horizontal="left" vertical="top" wrapText="1"/>
    </xf>
    <xf numFmtId="0" fontId="0" fillId="0" borderId="18" xfId="0" applyBorder="1" applyAlignment="1">
      <alignment horizontal="left" vertical="top" wrapText="1"/>
    </xf>
    <xf numFmtId="0" fontId="8" fillId="0" borderId="29" xfId="0" applyFont="1" applyBorder="1" applyAlignment="1">
      <alignment horizontal="center"/>
    </xf>
    <xf numFmtId="0" fontId="8" fillId="0" borderId="23" xfId="0" applyFont="1" applyBorder="1" applyAlignment="1">
      <alignment horizontal="center"/>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5" fillId="0" borderId="17" xfId="4" applyBorder="1" applyAlignment="1">
      <alignment horizontal="left" vertical="top"/>
    </xf>
    <xf numFmtId="0" fontId="5" fillId="0" borderId="0" xfId="4" applyBorder="1" applyAlignment="1">
      <alignment horizontal="left" vertical="top"/>
    </xf>
    <xf numFmtId="0" fontId="5" fillId="0" borderId="18" xfId="4" applyBorder="1" applyAlignment="1">
      <alignment horizontal="left" vertical="top"/>
    </xf>
    <xf numFmtId="0" fontId="2" fillId="0" borderId="47" xfId="0" applyFont="1" applyBorder="1" applyAlignment="1">
      <alignment horizontal="center"/>
    </xf>
    <xf numFmtId="0" fontId="2" fillId="0" borderId="48" xfId="0" applyFont="1" applyBorder="1" applyAlignment="1">
      <alignment horizontal="center"/>
    </xf>
    <xf numFmtId="0" fontId="2" fillId="0" borderId="9" xfId="0" applyFont="1" applyBorder="1" applyAlignment="1">
      <alignment horizontal="right"/>
    </xf>
    <xf numFmtId="0" fontId="2" fillId="0" borderId="11" xfId="0" applyFont="1" applyBorder="1" applyAlignment="1">
      <alignment horizontal="right"/>
    </xf>
    <xf numFmtId="0" fontId="2" fillId="0" borderId="10" xfId="0" applyFont="1" applyBorder="1" applyAlignment="1">
      <alignment horizontal="right"/>
    </xf>
    <xf numFmtId="0" fontId="0" fillId="0" borderId="14" xfId="0" applyBorder="1" applyAlignment="1">
      <alignment horizontal="left"/>
    </xf>
    <xf numFmtId="0" fontId="0" fillId="0" borderId="16" xfId="0" applyBorder="1" applyAlignment="1">
      <alignment horizontal="left"/>
    </xf>
    <xf numFmtId="0" fontId="7" fillId="0" borderId="9" xfId="0" applyFont="1" applyBorder="1" applyAlignment="1" applyProtection="1">
      <alignment horizontal="center" wrapText="1"/>
      <protection locked="0"/>
    </xf>
    <xf numFmtId="0" fontId="7" fillId="0" borderId="10" xfId="0" applyFont="1" applyBorder="1" applyAlignment="1" applyProtection="1">
      <alignment horizontal="center" wrapText="1"/>
      <protection locked="0"/>
    </xf>
    <xf numFmtId="9" fontId="0" fillId="0" borderId="9" xfId="3" applyFont="1" applyFill="1" applyBorder="1" applyAlignment="1" applyProtection="1">
      <alignment horizontal="center"/>
      <protection locked="0"/>
    </xf>
    <xf numFmtId="9" fontId="0" fillId="0" borderId="10" xfId="3" applyFont="1" applyFill="1" applyBorder="1" applyAlignment="1" applyProtection="1">
      <alignment horizontal="center"/>
      <protection locked="0"/>
    </xf>
    <xf numFmtId="0" fontId="0" fillId="0" borderId="9" xfId="0" applyBorder="1" applyAlignment="1" applyProtection="1">
      <alignment horizontal="center"/>
      <protection locked="0"/>
    </xf>
    <xf numFmtId="0" fontId="0" fillId="0" borderId="10" xfId="0" applyBorder="1" applyAlignment="1" applyProtection="1">
      <alignment horizontal="center"/>
      <protection locked="0"/>
    </xf>
    <xf numFmtId="0" fontId="2" fillId="2" borderId="9" xfId="0" applyFont="1" applyFill="1" applyBorder="1" applyAlignment="1">
      <alignment horizontal="center"/>
    </xf>
    <xf numFmtId="0" fontId="2" fillId="2" borderId="11" xfId="0" applyFont="1" applyFill="1" applyBorder="1" applyAlignment="1">
      <alignment horizontal="center"/>
    </xf>
    <xf numFmtId="0" fontId="2" fillId="2" borderId="10" xfId="0" applyFont="1" applyFill="1" applyBorder="1" applyAlignment="1">
      <alignment horizontal="center"/>
    </xf>
    <xf numFmtId="0" fontId="0" fillId="0" borderId="9" xfId="0" applyBorder="1" applyAlignment="1">
      <alignment horizontal="left" wrapText="1"/>
    </xf>
    <xf numFmtId="0" fontId="0" fillId="0" borderId="11" xfId="0" applyBorder="1" applyAlignment="1">
      <alignment horizontal="left" wrapText="1"/>
    </xf>
    <xf numFmtId="0" fontId="0" fillId="0" borderId="10" xfId="0" applyBorder="1" applyAlignment="1">
      <alignment horizontal="left" wrapText="1"/>
    </xf>
    <xf numFmtId="0" fontId="2" fillId="2" borderId="9" xfId="0" applyFont="1" applyFill="1" applyBorder="1" applyAlignment="1">
      <alignment horizontal="center" wrapText="1"/>
    </xf>
    <xf numFmtId="0" fontId="2" fillId="2" borderId="11" xfId="0" applyFont="1" applyFill="1" applyBorder="1" applyAlignment="1">
      <alignment horizontal="center" wrapText="1"/>
    </xf>
    <xf numFmtId="0" fontId="2" fillId="2" borderId="10" xfId="0" applyFont="1" applyFill="1" applyBorder="1" applyAlignment="1">
      <alignment horizontal="center" wrapText="1"/>
    </xf>
    <xf numFmtId="0" fontId="0" fillId="0" borderId="1"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2" fillId="0" borderId="29" xfId="0" applyFont="1" applyBorder="1" applyAlignment="1">
      <alignment horizontal="center"/>
    </xf>
    <xf numFmtId="0" fontId="8" fillId="0" borderId="0" xfId="0" applyFont="1" applyAlignment="1" applyProtection="1">
      <alignment horizontal="center"/>
      <protection locked="0"/>
    </xf>
    <xf numFmtId="0" fontId="0" fillId="0" borderId="9" xfId="0" applyBorder="1" applyAlignment="1" applyProtection="1">
      <alignment horizontal="left"/>
      <protection locked="0"/>
    </xf>
    <xf numFmtId="0" fontId="0" fillId="0" borderId="11" xfId="0" applyBorder="1" applyAlignment="1" applyProtection="1">
      <alignment horizontal="left"/>
      <protection locked="0"/>
    </xf>
    <xf numFmtId="0" fontId="0" fillId="0" borderId="10" xfId="0" applyBorder="1" applyAlignment="1" applyProtection="1">
      <alignment horizontal="left"/>
      <protection locked="0"/>
    </xf>
    <xf numFmtId="0" fontId="0" fillId="0" borderId="50" xfId="0" applyBorder="1" applyAlignment="1" applyProtection="1">
      <alignment horizontal="left"/>
      <protection locked="0"/>
    </xf>
    <xf numFmtId="0" fontId="0" fillId="0" borderId="39" xfId="0" applyBorder="1" applyAlignment="1" applyProtection="1">
      <alignment horizontal="left"/>
      <protection locked="0"/>
    </xf>
    <xf numFmtId="0" fontId="0" fillId="0" borderId="51" xfId="0" applyBorder="1" applyAlignment="1" applyProtection="1">
      <alignment horizontal="left"/>
      <protection locked="0"/>
    </xf>
    <xf numFmtId="0" fontId="2" fillId="2" borderId="14" xfId="0" applyFont="1" applyFill="1" applyBorder="1" applyAlignment="1">
      <alignment horizontal="center"/>
    </xf>
    <xf numFmtId="0" fontId="2" fillId="2" borderId="15" xfId="0" applyFont="1" applyFill="1" applyBorder="1" applyAlignment="1">
      <alignment horizontal="center"/>
    </xf>
    <xf numFmtId="0" fontId="2" fillId="2" borderId="16" xfId="0" applyFont="1" applyFill="1" applyBorder="1" applyAlignment="1">
      <alignment horizontal="center"/>
    </xf>
    <xf numFmtId="167" fontId="8" fillId="0" borderId="20" xfId="0" applyNumberFormat="1" applyFont="1" applyBorder="1" applyAlignment="1" applyProtection="1">
      <alignment horizontal="center"/>
      <protection locked="0"/>
    </xf>
    <xf numFmtId="170" fontId="0" fillId="0" borderId="9" xfId="0" applyNumberFormat="1" applyBorder="1" applyAlignment="1" applyProtection="1">
      <alignment horizontal="left"/>
      <protection locked="0"/>
    </xf>
    <xf numFmtId="170" fontId="0" fillId="0" borderId="11" xfId="0" applyNumberFormat="1" applyBorder="1" applyAlignment="1" applyProtection="1">
      <alignment horizontal="left"/>
      <protection locked="0"/>
    </xf>
    <xf numFmtId="170" fontId="0" fillId="0" borderId="10" xfId="0" applyNumberFormat="1" applyBorder="1" applyAlignment="1" applyProtection="1">
      <alignment horizontal="left"/>
      <protection locked="0"/>
    </xf>
    <xf numFmtId="0" fontId="5" fillId="0" borderId="9" xfId="4" applyFill="1" applyBorder="1" applyAlignment="1" applyProtection="1">
      <alignment horizontal="left"/>
      <protection locked="0"/>
    </xf>
    <xf numFmtId="0" fontId="5" fillId="0" borderId="11" xfId="4" applyFill="1" applyBorder="1" applyAlignment="1" applyProtection="1">
      <alignment horizontal="left"/>
      <protection locked="0"/>
    </xf>
    <xf numFmtId="0" fontId="5" fillId="0" borderId="10" xfId="4" applyFill="1" applyBorder="1" applyAlignment="1" applyProtection="1">
      <alignment horizontal="left"/>
      <protection locked="0"/>
    </xf>
    <xf numFmtId="0" fontId="10" fillId="0" borderId="17" xfId="0" applyFont="1" applyBorder="1" applyAlignment="1">
      <alignment horizontal="left" vertical="top" wrapText="1"/>
    </xf>
    <xf numFmtId="0" fontId="10" fillId="0" borderId="19" xfId="0" applyFont="1" applyBorder="1" applyAlignment="1">
      <alignment horizontal="left" vertical="top" wrapText="1"/>
    </xf>
    <xf numFmtId="49" fontId="0" fillId="0" borderId="14" xfId="0" applyNumberFormat="1" applyBorder="1" applyAlignment="1" applyProtection="1">
      <alignment horizontal="left" vertical="top" wrapText="1"/>
      <protection locked="0"/>
    </xf>
    <xf numFmtId="49" fontId="0" fillId="0" borderId="15" xfId="0" applyNumberFormat="1" applyBorder="1" applyAlignment="1" applyProtection="1">
      <alignment horizontal="left" vertical="top" wrapText="1"/>
      <protection locked="0"/>
    </xf>
    <xf numFmtId="49" fontId="0" fillId="0" borderId="16" xfId="0" applyNumberFormat="1" applyBorder="1" applyAlignment="1" applyProtection="1">
      <alignment horizontal="left" vertical="top" wrapText="1"/>
      <protection locked="0"/>
    </xf>
    <xf numFmtId="49" fontId="0" fillId="0" borderId="17" xfId="0" applyNumberFormat="1" applyBorder="1" applyAlignment="1" applyProtection="1">
      <alignment horizontal="left" vertical="top" wrapText="1"/>
      <protection locked="0"/>
    </xf>
    <xf numFmtId="49" fontId="0" fillId="0" borderId="0" xfId="0" applyNumberFormat="1" applyAlignment="1" applyProtection="1">
      <alignment horizontal="left" vertical="top" wrapText="1"/>
      <protection locked="0"/>
    </xf>
    <xf numFmtId="49" fontId="0" fillId="0" borderId="18" xfId="0" applyNumberFormat="1" applyBorder="1" applyAlignment="1" applyProtection="1">
      <alignment horizontal="left" vertical="top" wrapText="1"/>
      <protection locked="0"/>
    </xf>
    <xf numFmtId="49" fontId="0" fillId="0" borderId="19" xfId="0" applyNumberFormat="1" applyBorder="1" applyAlignment="1" applyProtection="1">
      <alignment horizontal="left" vertical="top" wrapText="1"/>
      <protection locked="0"/>
    </xf>
    <xf numFmtId="49" fontId="0" fillId="0" borderId="20" xfId="0" applyNumberFormat="1" applyBorder="1" applyAlignment="1" applyProtection="1">
      <alignment horizontal="left" vertical="top" wrapText="1"/>
      <protection locked="0"/>
    </xf>
    <xf numFmtId="49" fontId="0" fillId="0" borderId="21" xfId="0" applyNumberFormat="1" applyBorder="1" applyAlignment="1" applyProtection="1">
      <alignment horizontal="left" vertical="top" wrapText="1"/>
      <protection locked="0"/>
    </xf>
    <xf numFmtId="3" fontId="8" fillId="2" borderId="40" xfId="0" applyNumberFormat="1" applyFont="1" applyFill="1" applyBorder="1" applyAlignment="1">
      <alignment horizontal="center" vertical="center"/>
    </xf>
    <xf numFmtId="3" fontId="8" fillId="2" borderId="26" xfId="0" applyNumberFormat="1" applyFont="1" applyFill="1" applyBorder="1" applyAlignment="1">
      <alignment horizontal="center" vertical="center"/>
    </xf>
    <xf numFmtId="3" fontId="8" fillId="2" borderId="41" xfId="0" applyNumberFormat="1" applyFont="1" applyFill="1" applyBorder="1" applyAlignment="1">
      <alignment horizontal="center" vertical="center"/>
    </xf>
    <xf numFmtId="0" fontId="10" fillId="0" borderId="38" xfId="0" applyFont="1" applyBorder="1" applyAlignment="1">
      <alignment horizontal="left" vertical="top" wrapText="1"/>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2" fillId="0" borderId="20" xfId="0" applyFont="1" applyBorder="1" applyAlignment="1">
      <alignment horizontal="center"/>
    </xf>
    <xf numFmtId="0" fontId="2" fillId="0" borderId="21" xfId="0" applyFont="1" applyBorder="1" applyAlignment="1">
      <alignment horizontal="center"/>
    </xf>
    <xf numFmtId="168" fontId="7" fillId="0" borderId="9" xfId="2" applyNumberFormat="1" applyFont="1" applyFill="1" applyBorder="1" applyAlignment="1" applyProtection="1">
      <alignment horizontal="right" wrapText="1"/>
      <protection locked="0"/>
    </xf>
    <xf numFmtId="168" fontId="7" fillId="0" borderId="10" xfId="2" applyNumberFormat="1" applyFont="1" applyFill="1" applyBorder="1" applyAlignment="1" applyProtection="1">
      <alignment horizontal="right" wrapText="1"/>
      <protection locked="0"/>
    </xf>
    <xf numFmtId="168" fontId="0" fillId="0" borderId="9" xfId="2" applyNumberFormat="1" applyFont="1" applyFill="1" applyBorder="1" applyAlignment="1" applyProtection="1">
      <alignment horizontal="right"/>
      <protection locked="0"/>
    </xf>
    <xf numFmtId="168" fontId="0" fillId="0" borderId="10" xfId="2" applyNumberFormat="1" applyFont="1" applyFill="1" applyBorder="1" applyAlignment="1" applyProtection="1">
      <alignment horizontal="right"/>
      <protection locked="0"/>
    </xf>
    <xf numFmtId="1" fontId="7" fillId="0" borderId="9" xfId="0" applyNumberFormat="1" applyFont="1" applyBorder="1" applyAlignment="1" applyProtection="1">
      <alignment horizontal="right" wrapText="1"/>
      <protection locked="0"/>
    </xf>
    <xf numFmtId="1" fontId="7" fillId="0" borderId="10" xfId="0" applyNumberFormat="1" applyFont="1" applyBorder="1" applyAlignment="1" applyProtection="1">
      <alignment horizontal="right" wrapText="1"/>
      <protection locked="0"/>
    </xf>
    <xf numFmtId="0" fontId="2" fillId="0" borderId="19" xfId="0" applyFont="1" applyBorder="1" applyAlignment="1">
      <alignment horizontal="right"/>
    </xf>
    <xf numFmtId="0" fontId="2" fillId="0" borderId="20" xfId="0" applyFont="1" applyBorder="1" applyAlignment="1">
      <alignment horizontal="right"/>
    </xf>
    <xf numFmtId="0" fontId="2" fillId="0" borderId="21" xfId="0" applyFont="1" applyBorder="1" applyAlignment="1">
      <alignment horizontal="right"/>
    </xf>
    <xf numFmtId="0" fontId="2" fillId="0" borderId="22" xfId="0" applyFont="1" applyBorder="1" applyAlignment="1">
      <alignment horizontal="right"/>
    </xf>
    <xf numFmtId="0" fontId="2" fillId="0" borderId="23" xfId="0" applyFont="1" applyBorder="1" applyAlignment="1">
      <alignment horizontal="right"/>
    </xf>
    <xf numFmtId="0" fontId="2" fillId="0" borderId="24" xfId="0" applyFont="1" applyBorder="1" applyAlignment="1">
      <alignment horizontal="right"/>
    </xf>
    <xf numFmtId="0" fontId="2" fillId="0" borderId="17" xfId="0" applyFont="1" applyBorder="1" applyAlignment="1">
      <alignment horizontal="right"/>
    </xf>
    <xf numFmtId="0" fontId="2" fillId="0" borderId="0" xfId="0" applyFont="1" applyAlignment="1">
      <alignment horizontal="right"/>
    </xf>
    <xf numFmtId="0" fontId="2" fillId="0" borderId="18" xfId="0" applyFont="1" applyBorder="1" applyAlignment="1">
      <alignment horizontal="right"/>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49" xfId="0" applyFont="1" applyBorder="1" applyAlignment="1">
      <alignment horizontal="center" vertical="center" wrapText="1"/>
    </xf>
    <xf numFmtId="0" fontId="2" fillId="2" borderId="45" xfId="0" applyFont="1" applyFill="1" applyBorder="1" applyAlignment="1">
      <alignment horizontal="center"/>
    </xf>
    <xf numFmtId="0" fontId="2" fillId="2" borderId="46" xfId="0" applyFont="1" applyFill="1" applyBorder="1" applyAlignment="1">
      <alignment horizontal="center"/>
    </xf>
    <xf numFmtId="0" fontId="8" fillId="0" borderId="0" xfId="0" applyFont="1" applyAlignment="1">
      <alignment horizontal="center" vertical="center"/>
    </xf>
  </cellXfs>
  <cellStyles count="5">
    <cellStyle name="Comma" xfId="1" builtinId="3"/>
    <cellStyle name="Currency" xfId="2" builtinId="4"/>
    <cellStyle name="Hyperlink" xfId="4" builtinId="8"/>
    <cellStyle name="Normal" xfId="0" builtinId="0"/>
    <cellStyle name="Percent" xfId="3" builtinId="5"/>
  </cellStyles>
  <dxfs count="5">
    <dxf>
      <fill>
        <patternFill patternType="none">
          <bgColor auto="1"/>
        </patternFill>
      </fill>
    </dxf>
    <dxf>
      <font>
        <b val="0"/>
        <i val="0"/>
      </font>
      <numFmt numFmtId="0" formatCode="General"/>
      <fill>
        <patternFill patternType="none">
          <bgColor auto="1"/>
        </patternFill>
      </fill>
      <border>
        <left/>
        <right/>
        <top/>
        <bottom/>
        <vertical/>
        <horizontal/>
      </border>
    </dxf>
    <dxf>
      <fill>
        <patternFill>
          <bgColor rgb="FFCCFFFF"/>
        </patternFill>
      </fill>
    </dxf>
    <dxf>
      <fill>
        <patternFill>
          <bgColor rgb="FFCCFFFF"/>
        </patternFill>
      </fill>
    </dxf>
    <dxf>
      <fill>
        <patternFill>
          <bgColor rgb="FFCCFFFF"/>
        </patternFill>
      </fill>
    </dxf>
  </dxfs>
  <tableStyles count="0" defaultTableStyle="TableStyleMedium2" defaultPivotStyle="PivotStyleLight16"/>
  <colors>
    <mruColors>
      <color rgb="FFFFFFFF"/>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xdr:from>
      <xdr:col>11</xdr:col>
      <xdr:colOff>429137</xdr:colOff>
      <xdr:row>5</xdr:row>
      <xdr:rowOff>70473</xdr:rowOff>
    </xdr:from>
    <xdr:to>
      <xdr:col>14</xdr:col>
      <xdr:colOff>581025</xdr:colOff>
      <xdr:row>21</xdr:row>
      <xdr:rowOff>52986</xdr:rowOff>
    </xdr:to>
    <xdr:pic>
      <xdr:nvPicPr>
        <xdr:cNvPr id="3" name="Picture 2" descr="North hallway outside Microbiology Lab in pre - Cascadethat starts June 5th.&#10;">
          <a:extLst>
            <a:ext uri="{FF2B5EF4-FFF2-40B4-BE49-F238E27FC236}">
              <a16:creationId xmlns:a16="http://schemas.microsoft.com/office/drawing/2014/main" id="{6E90279C-5671-42AB-8905-CC8248987D4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rot="5400000">
          <a:off x="6409799" y="1471686"/>
          <a:ext cx="3030513" cy="1980688"/>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11</xdr:col>
      <xdr:colOff>63501</xdr:colOff>
      <xdr:row>20</xdr:row>
      <xdr:rowOff>133350</xdr:rowOff>
    </xdr:from>
    <xdr:to>
      <xdr:col>15</xdr:col>
      <xdr:colOff>304800</xdr:colOff>
      <xdr:row>23</xdr:row>
      <xdr:rowOff>104775</xdr:rowOff>
    </xdr:to>
    <xdr:sp macro="" textlink="" fLocksText="0">
      <xdr:nvSpPr>
        <xdr:cNvPr id="4" name="TextBox 3" descr="North hallway outside Microbiology Lab in pre - Cascadethat starts June 5th.&#10;">
          <a:extLst>
            <a:ext uri="{FF2B5EF4-FFF2-40B4-BE49-F238E27FC236}">
              <a16:creationId xmlns:a16="http://schemas.microsoft.com/office/drawing/2014/main" id="{CDCD6E3D-FD81-4F7C-BA09-5337997415F6}"/>
            </a:ext>
          </a:extLst>
        </xdr:cNvPr>
        <xdr:cNvSpPr txBox="1"/>
      </xdr:nvSpPr>
      <xdr:spPr>
        <a:xfrm>
          <a:off x="6569076" y="3867150"/>
          <a:ext cx="2679699" cy="5429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fontAlgn="base"/>
          <a:r>
            <a:rPr lang="en-US" sz="1100">
              <a:solidFill>
                <a:srgbClr val="FFFFFF"/>
              </a:solidFill>
              <a:effectLst/>
              <a:latin typeface="+mn-lt"/>
              <a:ea typeface="+mn-ea"/>
              <a:cs typeface="+mn-cs"/>
            </a:rPr>
            <a:t>North</a:t>
          </a:r>
          <a:r>
            <a:rPr lang="en-US" sz="1100" baseline="0">
              <a:solidFill>
                <a:srgbClr val="FFFFFF"/>
              </a:solidFill>
              <a:effectLst/>
              <a:latin typeface="+mn-lt"/>
              <a:ea typeface="+mn-ea"/>
              <a:cs typeface="+mn-cs"/>
            </a:rPr>
            <a:t> hallway </a:t>
          </a:r>
          <a:r>
            <a:rPr lang="en-US" sz="1100" b="1" baseline="0">
              <a:solidFill>
                <a:srgbClr val="FFFFFF"/>
              </a:solidFill>
              <a:latin typeface="+mn-lt"/>
              <a:ea typeface="+mn-ea"/>
              <a:cs typeface="+mn-cs"/>
            </a:rPr>
            <a:t>outside</a:t>
          </a:r>
          <a:r>
            <a:rPr lang="en-US" sz="1100" baseline="0">
              <a:solidFill>
                <a:srgbClr val="FFFFFF"/>
              </a:solidFill>
              <a:effectLst/>
              <a:latin typeface="+mn-lt"/>
              <a:ea typeface="+mn-ea"/>
              <a:cs typeface="+mn-cs"/>
            </a:rPr>
            <a:t> Microbiology Lab</a:t>
          </a:r>
          <a:r>
            <a:rPr lang="en-US" sz="1100">
              <a:solidFill>
                <a:srgbClr val="FFFFFF"/>
              </a:solidFill>
              <a:effectLst/>
              <a:latin typeface="+mn-lt"/>
              <a:ea typeface="+mn-ea"/>
              <a:cs typeface="+mn-cs"/>
            </a:rPr>
            <a:t> in pre - Cascadethat starts June 5th.</a:t>
          </a:r>
        </a:p>
        <a:p>
          <a:pPr algn="ctr" fontAlgn="base"/>
          <a:br>
            <a:rPr lang="en-US" sz="1100">
              <a:solidFill>
                <a:schemeClr val="dk1"/>
              </a:solidFill>
              <a:effectLst/>
              <a:latin typeface="+mn-lt"/>
              <a:ea typeface="+mn-ea"/>
              <a:cs typeface="+mn-cs"/>
            </a:rPr>
          </a:br>
          <a:endParaRPr lang="en-US" sz="1100">
            <a:solidFill>
              <a:schemeClr val="dk1"/>
            </a:solidFill>
            <a:effectLst/>
            <a:latin typeface="+mn-lt"/>
            <a:ea typeface="+mn-ea"/>
            <a:cs typeface="+mn-cs"/>
          </a:endParaRPr>
        </a:p>
        <a:p>
          <a:pPr algn="ctr" fontAlgn="base"/>
          <a:br>
            <a:rPr lang="en-US" sz="1100">
              <a:solidFill>
                <a:schemeClr val="dk1"/>
              </a:solidFill>
              <a:effectLst/>
              <a:latin typeface="+mn-lt"/>
              <a:ea typeface="+mn-ea"/>
              <a:cs typeface="+mn-cs"/>
            </a:rPr>
          </a:br>
          <a:endParaRPr lang="en-US" sz="1100">
            <a:solidFill>
              <a:schemeClr val="dk1"/>
            </a:solidFill>
            <a:effectLst/>
            <a:latin typeface="+mn-lt"/>
            <a:ea typeface="+mn-ea"/>
            <a:cs typeface="+mn-cs"/>
          </a:endParaRPr>
        </a:p>
        <a:p>
          <a:pPr algn="ctr"/>
          <a:r>
            <a:rPr lang="en-US" sz="1100" b="1">
              <a:solidFill>
                <a:schemeClr val="bg1"/>
              </a:solidFill>
            </a:rPr>
            <a:t>From the south</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2</xdr:col>
      <xdr:colOff>6537</xdr:colOff>
      <xdr:row>24</xdr:row>
      <xdr:rowOff>175248</xdr:rowOff>
    </xdr:from>
    <xdr:to>
      <xdr:col>7</xdr:col>
      <xdr:colOff>202145</xdr:colOff>
      <xdr:row>39</xdr:row>
      <xdr:rowOff>83829</xdr:rowOff>
    </xdr:to>
    <xdr:pic>
      <xdr:nvPicPr>
        <xdr:cNvPr id="5" name="Picture 4" descr="Hallway - Cascade&#10;">
          <a:extLst>
            <a:ext uri="{FF2B5EF4-FFF2-40B4-BE49-F238E27FC236}">
              <a16:creationId xmlns:a16="http://schemas.microsoft.com/office/drawing/2014/main" id="{B455A722-7C4F-4452-860A-E5E466B75BE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225737" y="4671048"/>
          <a:ext cx="3243608" cy="2766081"/>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11</xdr:col>
      <xdr:colOff>429137</xdr:colOff>
      <xdr:row>26</xdr:row>
      <xdr:rowOff>70472</xdr:rowOff>
    </xdr:from>
    <xdr:to>
      <xdr:col>14</xdr:col>
      <xdr:colOff>408197</xdr:colOff>
      <xdr:row>40</xdr:row>
      <xdr:rowOff>169553</xdr:rowOff>
    </xdr:to>
    <xdr:pic>
      <xdr:nvPicPr>
        <xdr:cNvPr id="7" name="Picture 6" descr="Main hallway - Cascade&#10;">
          <a:extLst>
            <a:ext uri="{FF2B5EF4-FFF2-40B4-BE49-F238E27FC236}">
              <a16:creationId xmlns:a16="http://schemas.microsoft.com/office/drawing/2014/main" id="{F060966B-3044-425B-8598-7970BDAE353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rot="5400000">
          <a:off x="6455601" y="5426383"/>
          <a:ext cx="2766081" cy="180786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11</xdr:col>
      <xdr:colOff>114300</xdr:colOff>
      <xdr:row>41</xdr:row>
      <xdr:rowOff>76200</xdr:rowOff>
    </xdr:from>
    <xdr:to>
      <xdr:col>14</xdr:col>
      <xdr:colOff>504825</xdr:colOff>
      <xdr:row>42</xdr:row>
      <xdr:rowOff>123825</xdr:rowOff>
    </xdr:to>
    <xdr:sp macro="" textlink="" fLocksText="0">
      <xdr:nvSpPr>
        <xdr:cNvPr id="8" name="TextBox 7" descr="Main hallway - Cascade&#10;">
          <a:extLst>
            <a:ext uri="{FF2B5EF4-FFF2-40B4-BE49-F238E27FC236}">
              <a16:creationId xmlns:a16="http://schemas.microsoft.com/office/drawing/2014/main" id="{16D006E1-00D1-46AC-A4A8-CFA783B11777}"/>
            </a:ext>
          </a:extLst>
        </xdr:cNvPr>
        <xdr:cNvSpPr txBox="1"/>
      </xdr:nvSpPr>
      <xdr:spPr>
        <a:xfrm>
          <a:off x="6619875" y="7810500"/>
          <a:ext cx="2219325"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Main hallway - Cascade</a:t>
          </a:r>
        </a:p>
      </xdr:txBody>
    </xdr:sp>
    <xdr:clientData fLocksWithSheet="0"/>
  </xdr:twoCellAnchor>
  <xdr:twoCellAnchor>
    <xdr:from>
      <xdr:col>2</xdr:col>
      <xdr:colOff>452487</xdr:colOff>
      <xdr:row>45</xdr:row>
      <xdr:rowOff>140327</xdr:rowOff>
    </xdr:from>
    <xdr:to>
      <xdr:col>5</xdr:col>
      <xdr:colOff>481788</xdr:colOff>
      <xdr:row>60</xdr:row>
      <xdr:rowOff>115895</xdr:rowOff>
    </xdr:to>
    <xdr:pic>
      <xdr:nvPicPr>
        <xdr:cNvPr id="9" name="Picture 8" descr="Lobby Entrance - Cascade&#10;">
          <a:extLst>
            <a:ext uri="{FF2B5EF4-FFF2-40B4-BE49-F238E27FC236}">
              <a16:creationId xmlns:a16="http://schemas.microsoft.com/office/drawing/2014/main" id="{147E818A-422D-4E94-B654-274D83C840F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rot="5400000">
          <a:off x="1184204" y="9124110"/>
          <a:ext cx="2833068" cy="1858101"/>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2</xdr:col>
      <xdr:colOff>28576</xdr:colOff>
      <xdr:row>61</xdr:row>
      <xdr:rowOff>47625</xdr:rowOff>
    </xdr:from>
    <xdr:to>
      <xdr:col>6</xdr:col>
      <xdr:colOff>333376</xdr:colOff>
      <xdr:row>62</xdr:row>
      <xdr:rowOff>95250</xdr:rowOff>
    </xdr:to>
    <xdr:sp macro="" textlink="" fLocksText="0">
      <xdr:nvSpPr>
        <xdr:cNvPr id="10" name="TextBox 9" descr="Lobby Entrance - Cascade&#10;">
          <a:extLst>
            <a:ext uri="{FF2B5EF4-FFF2-40B4-BE49-F238E27FC236}">
              <a16:creationId xmlns:a16="http://schemas.microsoft.com/office/drawing/2014/main" id="{2A0178AF-E0D3-4909-9805-4D6352B404BE}"/>
            </a:ext>
          </a:extLst>
        </xdr:cNvPr>
        <xdr:cNvSpPr txBox="1"/>
      </xdr:nvSpPr>
      <xdr:spPr>
        <a:xfrm>
          <a:off x="1247776" y="11591925"/>
          <a:ext cx="2743200"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Lobby Entrance - Cascade</a:t>
          </a:r>
        </a:p>
        <a:p>
          <a:pPr algn="ctr"/>
          <a:endParaRPr lang="en-US" sz="1100" b="1">
            <a:solidFill>
              <a:schemeClr val="bg1"/>
            </a:solidFill>
          </a:endParaRPr>
        </a:p>
      </xdr:txBody>
    </xdr:sp>
    <xdr:clientData fLocksWithSheet="0"/>
  </xdr:twoCellAnchor>
  <xdr:twoCellAnchor>
    <xdr:from>
      <xdr:col>10</xdr:col>
      <xdr:colOff>635826</xdr:colOff>
      <xdr:row>46</xdr:row>
      <xdr:rowOff>54601</xdr:rowOff>
    </xdr:from>
    <xdr:to>
      <xdr:col>15</xdr:col>
      <xdr:colOff>387349</xdr:colOff>
      <xdr:row>62</xdr:row>
      <xdr:rowOff>153994</xdr:rowOff>
    </xdr:to>
    <xdr:pic>
      <xdr:nvPicPr>
        <xdr:cNvPr id="11" name="Picture 10" descr="Glacier Bldg North&#10;">
          <a:extLst>
            <a:ext uri="{FF2B5EF4-FFF2-40B4-BE49-F238E27FC236}">
              <a16:creationId xmlns:a16="http://schemas.microsoft.com/office/drawing/2014/main" id="{62DF5223-3458-47F1-A6FB-F69DBF35961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6503226" y="8741401"/>
          <a:ext cx="2828098" cy="3147393"/>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10</xdr:col>
      <xdr:colOff>180976</xdr:colOff>
      <xdr:row>63</xdr:row>
      <xdr:rowOff>123825</xdr:rowOff>
    </xdr:from>
    <xdr:to>
      <xdr:col>16</xdr:col>
      <xdr:colOff>66676</xdr:colOff>
      <xdr:row>64</xdr:row>
      <xdr:rowOff>171450</xdr:rowOff>
    </xdr:to>
    <xdr:sp macro="" textlink="" fLocksText="0">
      <xdr:nvSpPr>
        <xdr:cNvPr id="12" name="TextBox 11" descr="Glacier Bldg North&#10;">
          <a:extLst>
            <a:ext uri="{FF2B5EF4-FFF2-40B4-BE49-F238E27FC236}">
              <a16:creationId xmlns:a16="http://schemas.microsoft.com/office/drawing/2014/main" id="{6A13A991-5D6B-4B67-8C85-21959CC86A63}"/>
            </a:ext>
          </a:extLst>
        </xdr:cNvPr>
        <xdr:cNvSpPr txBox="1"/>
      </xdr:nvSpPr>
      <xdr:spPr>
        <a:xfrm>
          <a:off x="6076951" y="12049125"/>
          <a:ext cx="3543300"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Glacier Bldg North</a:t>
          </a:r>
        </a:p>
      </xdr:txBody>
    </xdr:sp>
    <xdr:clientData fLocksWithSheet="0"/>
  </xdr:twoCellAnchor>
  <xdr:twoCellAnchor>
    <xdr:from>
      <xdr:col>2</xdr:col>
      <xdr:colOff>220591</xdr:colOff>
      <xdr:row>66</xdr:row>
      <xdr:rowOff>41901</xdr:rowOff>
    </xdr:from>
    <xdr:to>
      <xdr:col>6</xdr:col>
      <xdr:colOff>307284</xdr:colOff>
      <xdr:row>81</xdr:row>
      <xdr:rowOff>65094</xdr:rowOff>
    </xdr:to>
    <xdr:pic>
      <xdr:nvPicPr>
        <xdr:cNvPr id="13" name="Picture 12" descr="Glacier Internal Patio&#10;">
          <a:extLst>
            <a:ext uri="{FF2B5EF4-FFF2-40B4-BE49-F238E27FC236}">
              <a16:creationId xmlns:a16="http://schemas.microsoft.com/office/drawing/2014/main" id="{456EAC4E-F119-4C27-9353-FC892AC23D7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1439791" y="12538701"/>
          <a:ext cx="2525093" cy="2880693"/>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xdr:col>
      <xdr:colOff>438151</xdr:colOff>
      <xdr:row>82</xdr:row>
      <xdr:rowOff>28575</xdr:rowOff>
    </xdr:from>
    <xdr:to>
      <xdr:col>6</xdr:col>
      <xdr:colOff>514351</xdr:colOff>
      <xdr:row>83</xdr:row>
      <xdr:rowOff>76200</xdr:rowOff>
    </xdr:to>
    <xdr:sp macro="" textlink="" fLocksText="0">
      <xdr:nvSpPr>
        <xdr:cNvPr id="14" name="TextBox 13" descr="Glacier Internal Patio&#10;">
          <a:extLst>
            <a:ext uri="{FF2B5EF4-FFF2-40B4-BE49-F238E27FC236}">
              <a16:creationId xmlns:a16="http://schemas.microsoft.com/office/drawing/2014/main" id="{D4E14B28-F4B5-4691-AD57-E950A3FE9121}"/>
            </a:ext>
          </a:extLst>
        </xdr:cNvPr>
        <xdr:cNvSpPr txBox="1"/>
      </xdr:nvSpPr>
      <xdr:spPr>
        <a:xfrm>
          <a:off x="1047751" y="15573375"/>
          <a:ext cx="3124200"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Glacier</a:t>
          </a:r>
          <a:r>
            <a:rPr lang="en-US" sz="1100" b="1" baseline="0">
              <a:solidFill>
                <a:schemeClr val="bg1"/>
              </a:solidFill>
            </a:rPr>
            <a:t> Internal Patio</a:t>
          </a:r>
          <a:endParaRPr lang="en-US" sz="1100" b="1">
            <a:solidFill>
              <a:schemeClr val="bg1"/>
            </a:solidFill>
          </a:endParaRPr>
        </a:p>
      </xdr:txBody>
    </xdr:sp>
    <xdr:clientData fLocksWithSheet="0"/>
  </xdr:twoCellAnchor>
  <xdr:twoCellAnchor>
    <xdr:from>
      <xdr:col>10</xdr:col>
      <xdr:colOff>320862</xdr:colOff>
      <xdr:row>69</xdr:row>
      <xdr:rowOff>46125</xdr:rowOff>
    </xdr:from>
    <xdr:to>
      <xdr:col>15</xdr:col>
      <xdr:colOff>516471</xdr:colOff>
      <xdr:row>82</xdr:row>
      <xdr:rowOff>3402</xdr:rowOff>
    </xdr:to>
    <xdr:pic>
      <xdr:nvPicPr>
        <xdr:cNvPr id="15" name="Picture 14" descr="Glacier East side&#10;">
          <a:extLst>
            <a:ext uri="{FF2B5EF4-FFF2-40B4-BE49-F238E27FC236}">
              <a16:creationId xmlns:a16="http://schemas.microsoft.com/office/drawing/2014/main" id="{C0E5DA1C-B247-4592-B11B-B512A251D8C3}"/>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xdr:blipFill>
      <xdr:spPr>
        <a:xfrm>
          <a:off x="6216837" y="13114425"/>
          <a:ext cx="3243609" cy="2433777"/>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581026</xdr:colOff>
      <xdr:row>82</xdr:row>
      <xdr:rowOff>142875</xdr:rowOff>
    </xdr:from>
    <xdr:to>
      <xdr:col>16</xdr:col>
      <xdr:colOff>238126</xdr:colOff>
      <xdr:row>84</xdr:row>
      <xdr:rowOff>0</xdr:rowOff>
    </xdr:to>
    <xdr:sp macro="" textlink="" fLocksText="0">
      <xdr:nvSpPr>
        <xdr:cNvPr id="16" name="TextBox 15" descr="Glacier East side&#10;">
          <a:extLst>
            <a:ext uri="{FF2B5EF4-FFF2-40B4-BE49-F238E27FC236}">
              <a16:creationId xmlns:a16="http://schemas.microsoft.com/office/drawing/2014/main" id="{0AA7CC74-0D8B-4C42-AA79-477A87ECEF14}"/>
            </a:ext>
          </a:extLst>
        </xdr:cNvPr>
        <xdr:cNvSpPr txBox="1"/>
      </xdr:nvSpPr>
      <xdr:spPr>
        <a:xfrm>
          <a:off x="5867401" y="15687675"/>
          <a:ext cx="3924300"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Glacier East side</a:t>
          </a:r>
        </a:p>
        <a:p>
          <a:pPr algn="ctr"/>
          <a:endParaRPr lang="en-US" sz="1100" b="1">
            <a:solidFill>
              <a:schemeClr val="bg1"/>
            </a:solidFill>
          </a:endParaRPr>
        </a:p>
      </xdr:txBody>
    </xdr:sp>
    <xdr:clientData fLocksWithSheet="0"/>
  </xdr:twoCellAnchor>
  <xdr:twoCellAnchor>
    <xdr:from>
      <xdr:col>2</xdr:col>
      <xdr:colOff>5080</xdr:colOff>
      <xdr:row>4</xdr:row>
      <xdr:rowOff>104801</xdr:rowOff>
    </xdr:from>
    <xdr:to>
      <xdr:col>7</xdr:col>
      <xdr:colOff>92214</xdr:colOff>
      <xdr:row>18</xdr:row>
      <xdr:rowOff>122527</xdr:rowOff>
    </xdr:to>
    <xdr:pic>
      <xdr:nvPicPr>
        <xdr:cNvPr id="17" name="Picture 16" descr="Microbiology Lab in process - Cascade&#10;">
          <a:extLst>
            <a:ext uri="{FF2B5EF4-FFF2-40B4-BE49-F238E27FC236}">
              <a16:creationId xmlns:a16="http://schemas.microsoft.com/office/drawing/2014/main" id="{D8CDD18E-5494-4F01-BD73-C276EC2566A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1224280" y="790601"/>
          <a:ext cx="3135134" cy="2684726"/>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xdr:col>
      <xdr:colOff>260350</xdr:colOff>
      <xdr:row>19</xdr:row>
      <xdr:rowOff>92075</xdr:rowOff>
    </xdr:from>
    <xdr:to>
      <xdr:col>7</xdr:col>
      <xdr:colOff>390525</xdr:colOff>
      <xdr:row>20</xdr:row>
      <xdr:rowOff>139700</xdr:rowOff>
    </xdr:to>
    <xdr:sp macro="" textlink="" fLocksText="0">
      <xdr:nvSpPr>
        <xdr:cNvPr id="6" name="TextBox 5" descr="Microbiology Lab in process - Cascade&#10;">
          <a:extLst>
            <a:ext uri="{FF2B5EF4-FFF2-40B4-BE49-F238E27FC236}">
              <a16:creationId xmlns:a16="http://schemas.microsoft.com/office/drawing/2014/main" id="{F94E1DED-6266-4020-AD4F-A3A94D582EF7}"/>
            </a:ext>
          </a:extLst>
        </xdr:cNvPr>
        <xdr:cNvSpPr txBox="1"/>
      </xdr:nvSpPr>
      <xdr:spPr>
        <a:xfrm>
          <a:off x="869950" y="3635375"/>
          <a:ext cx="3787775"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Microbiology Lab in process - Cascade</a:t>
          </a:r>
          <a:endParaRPr lang="en-US" sz="1100" b="1">
            <a:solidFill>
              <a:schemeClr val="bg1"/>
            </a:solidFill>
          </a:endParaRPr>
        </a:p>
      </xdr:txBody>
    </xdr:sp>
    <xdr:clientData fLocksWithSheet="0"/>
  </xdr:twoCellAnchor>
  <xdr:twoCellAnchor>
    <xdr:from>
      <xdr:col>2</xdr:col>
      <xdr:colOff>378012</xdr:colOff>
      <xdr:row>40</xdr:row>
      <xdr:rowOff>13323</xdr:rowOff>
    </xdr:from>
    <xdr:to>
      <xdr:col>6</xdr:col>
      <xdr:colOff>158937</xdr:colOff>
      <xdr:row>41</xdr:row>
      <xdr:rowOff>60948</xdr:rowOff>
    </xdr:to>
    <xdr:sp macro="" textlink="" fLocksText="0">
      <xdr:nvSpPr>
        <xdr:cNvPr id="18" name="TextBox 17" descr="Hallway - Cascade&#10;">
          <a:extLst>
            <a:ext uri="{FF2B5EF4-FFF2-40B4-BE49-F238E27FC236}">
              <a16:creationId xmlns:a16="http://schemas.microsoft.com/office/drawing/2014/main" id="{E5DE76F4-B5B8-4C63-8435-4720AD46ACC6}"/>
            </a:ext>
          </a:extLst>
        </xdr:cNvPr>
        <xdr:cNvSpPr txBox="1"/>
      </xdr:nvSpPr>
      <xdr:spPr>
        <a:xfrm>
          <a:off x="1597212" y="7557123"/>
          <a:ext cx="2219325"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Hallway - Cascade</a:t>
          </a:r>
        </a:p>
      </xdr:txBody>
    </xdr:sp>
    <xdr:clientData fLocksWithSheet="0"/>
  </xdr:twoCellAnchor>
</xdr:wsDr>
</file>

<file path=xl/drawings/drawing2.xml><?xml version="1.0" encoding="utf-8"?>
<xdr:wsDr xmlns:xdr="http://schemas.openxmlformats.org/drawingml/2006/spreadsheetDrawing" xmlns:a="http://schemas.openxmlformats.org/drawingml/2006/main">
  <xdr:twoCellAnchor>
    <xdr:from>
      <xdr:col>2</xdr:col>
      <xdr:colOff>321129</xdr:colOff>
      <xdr:row>9</xdr:row>
      <xdr:rowOff>29651</xdr:rowOff>
    </xdr:from>
    <xdr:to>
      <xdr:col>6</xdr:col>
      <xdr:colOff>425904</xdr:colOff>
      <xdr:row>25</xdr:row>
      <xdr:rowOff>83003</xdr:rowOff>
    </xdr:to>
    <xdr:grpSp>
      <xdr:nvGrpSpPr>
        <xdr:cNvPr id="4" name="Group 3" descr="CAS Level 1 Nook&#10;">
          <a:extLst>
            <a:ext uri="{FF2B5EF4-FFF2-40B4-BE49-F238E27FC236}">
              <a16:creationId xmlns:a16="http://schemas.microsoft.com/office/drawing/2014/main" id="{FCCD00A5-B8AC-AEAD-E478-3FB3B6133E0B}"/>
            </a:ext>
          </a:extLst>
        </xdr:cNvPr>
        <xdr:cNvGrpSpPr/>
      </xdr:nvGrpSpPr>
      <xdr:grpSpPr>
        <a:xfrm>
          <a:off x="1540329" y="1667951"/>
          <a:ext cx="2543175" cy="3101352"/>
          <a:chOff x="1295400" y="4947273"/>
          <a:chExt cx="2543175" cy="3101352"/>
        </a:xfrm>
      </xdr:grpSpPr>
      <xdr:pic>
        <xdr:nvPicPr>
          <xdr:cNvPr id="19" name="Picture 18" descr="CAS Level 1 Nook&#10;">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rot="5400000">
            <a:off x="1169226" y="5426383"/>
            <a:ext cx="2766082" cy="1807861"/>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sp macro="" textlink="" fLocksText="0">
        <xdr:nvSpPr>
          <xdr:cNvPr id="20" name="TextBox 19" descr="CAS Level 1 Nook&#10;">
            <a:extLst>
              <a:ext uri="{FF2B5EF4-FFF2-40B4-BE49-F238E27FC236}">
                <a16:creationId xmlns:a16="http://schemas.microsoft.com/office/drawing/2014/main" id="{00000000-0008-0000-0200-000014000000}"/>
              </a:ext>
            </a:extLst>
          </xdr:cNvPr>
          <xdr:cNvSpPr txBox="1"/>
        </xdr:nvSpPr>
        <xdr:spPr>
          <a:xfrm>
            <a:off x="1295400" y="7810500"/>
            <a:ext cx="2543175"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CAS Level 1 Nook</a:t>
            </a:r>
            <a:endParaRPr lang="en-US" sz="1100" b="1">
              <a:solidFill>
                <a:schemeClr val="bg1"/>
              </a:solidFill>
            </a:endParaRPr>
          </a:p>
        </xdr:txBody>
      </xdr:sp>
    </xdr:grpSp>
    <xdr:clientData fLocksWithSheet="0"/>
  </xdr:twoCellAnchor>
  <xdr:twoCellAnchor>
    <xdr:from>
      <xdr:col>9</xdr:col>
      <xdr:colOff>327932</xdr:colOff>
      <xdr:row>9</xdr:row>
      <xdr:rowOff>56866</xdr:rowOff>
    </xdr:from>
    <xdr:to>
      <xdr:col>15</xdr:col>
      <xdr:colOff>518433</xdr:colOff>
      <xdr:row>25</xdr:row>
      <xdr:rowOff>110218</xdr:rowOff>
    </xdr:to>
    <xdr:grpSp>
      <xdr:nvGrpSpPr>
        <xdr:cNvPr id="3" name="Group 2" descr="CAS Level 1 Typ Classroom&#10;">
          <a:extLst>
            <a:ext uri="{FF2B5EF4-FFF2-40B4-BE49-F238E27FC236}">
              <a16:creationId xmlns:a16="http://schemas.microsoft.com/office/drawing/2014/main" id="{8711A854-C224-CA2D-A32E-DC8D4EA13990}"/>
            </a:ext>
          </a:extLst>
        </xdr:cNvPr>
        <xdr:cNvGrpSpPr/>
      </xdr:nvGrpSpPr>
      <xdr:grpSpPr>
        <a:xfrm>
          <a:off x="5614307" y="1695166"/>
          <a:ext cx="3848101" cy="3101352"/>
          <a:chOff x="5924550" y="4947273"/>
          <a:chExt cx="3848100" cy="3101352"/>
        </a:xfrm>
      </xdr:grpSpPr>
      <xdr:pic>
        <xdr:nvPicPr>
          <xdr:cNvPr id="21" name="Picture 20" descr="CAS Level 1 Typ Classroom&#1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16837" y="4947273"/>
            <a:ext cx="3243609"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sp macro="" textlink="" fLocksText="0">
        <xdr:nvSpPr>
          <xdr:cNvPr id="22" name="TextBox 21" descr="CAS Level 1 Typ Classroom&#10;">
            <a:extLst>
              <a:ext uri="{FF2B5EF4-FFF2-40B4-BE49-F238E27FC236}">
                <a16:creationId xmlns:a16="http://schemas.microsoft.com/office/drawing/2014/main" id="{00000000-0008-0000-0200-000016000000}"/>
              </a:ext>
            </a:extLst>
          </xdr:cNvPr>
          <xdr:cNvSpPr txBox="1"/>
        </xdr:nvSpPr>
        <xdr:spPr>
          <a:xfrm>
            <a:off x="5924550" y="7810500"/>
            <a:ext cx="3848100"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CAS Level 1 Typ Classroom</a:t>
            </a:r>
          </a:p>
          <a:p>
            <a:pPr algn="ctr"/>
            <a:endParaRPr lang="en-US" sz="1100" b="1">
              <a:solidFill>
                <a:schemeClr val="bg1"/>
              </a:solidFill>
            </a:endParaRPr>
          </a:p>
        </xdr:txBody>
      </xdr:sp>
    </xdr:grpSp>
    <xdr:clientData fLock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uricep\AppData\Local\Microsoft\Windows\Temporary%20Internet%20Files\Content.Outlook\RH3DCFLT\C-100%20Tests\C-100(2014)%20Test%20Wenatchee%20Valle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ajor%20Project%20Status%20Reports/2023%20MPSR/June%202023/Ready%20to%20Post%20Online/Excel%20Files/30000987-pierce-cascade-ph3-jun20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ofm.wa.gov/budget/capitalforms/finalprojectcloseou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A. Acquisition"/>
      <sheetName val="B. Consultant Services"/>
      <sheetName val="C. Construction Contracts"/>
      <sheetName val="D. Equipment"/>
      <sheetName val="E. Artwork"/>
      <sheetName val="F. Project Management"/>
      <sheetName val="G. Other Costs"/>
      <sheetName val="Data Tables"/>
    </sheetNames>
    <sheetDataSet>
      <sheetData sheetId="0" refreshError="1"/>
      <sheetData sheetId="1">
        <row r="12">
          <cell r="C12">
            <v>0</v>
          </cell>
          <cell r="F12">
            <v>0</v>
          </cell>
        </row>
      </sheetData>
      <sheetData sheetId="2">
        <row r="52">
          <cell r="C52">
            <v>1191557.1799999997</v>
          </cell>
          <cell r="F52">
            <v>1246177</v>
          </cell>
        </row>
      </sheetData>
      <sheetData sheetId="3">
        <row r="76">
          <cell r="C76">
            <v>8544738.4000000004</v>
          </cell>
          <cell r="F76">
            <v>9030116</v>
          </cell>
        </row>
      </sheetData>
      <sheetData sheetId="4">
        <row r="20">
          <cell r="C20">
            <v>460700</v>
          </cell>
          <cell r="F20">
            <v>487698</v>
          </cell>
        </row>
      </sheetData>
      <sheetData sheetId="5">
        <row r="8">
          <cell r="C8">
            <v>0</v>
          </cell>
          <cell r="F8">
            <v>0</v>
          </cell>
        </row>
      </sheetData>
      <sheetData sheetId="6">
        <row r="8">
          <cell r="C8">
            <v>395563.75874000008</v>
          </cell>
          <cell r="F8">
            <v>418744</v>
          </cell>
        </row>
      </sheetData>
      <sheetData sheetId="7">
        <row r="10">
          <cell r="C10">
            <v>125000</v>
          </cell>
          <cell r="F10">
            <v>131150</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ickStartGuide"/>
      <sheetName val="Major Project Report"/>
      <sheetName val="Photo Gallery"/>
      <sheetName val="Lists"/>
    </sheetNames>
    <sheetDataSet>
      <sheetData sheetId="0"/>
      <sheetData sheetId="1">
        <row r="3">
          <cell r="B3" t="str">
            <v>WASHINGTON STATE MAJOR PROJECT STATUS REPORT</v>
          </cell>
        </row>
      </sheetData>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sheetData sheetId="1">
        <row r="12">
          <cell r="D12" t="str">
            <v>Design/Bid/Build</v>
          </cell>
        </row>
        <row r="13">
          <cell r="D13" t="str">
            <v>GC/CM</v>
          </cell>
        </row>
        <row r="14">
          <cell r="D14" t="str">
            <v>Design/Build</v>
          </cell>
        </row>
        <row r="15">
          <cell r="D15" t="str">
            <v>Other</v>
          </cell>
        </row>
      </sheetData>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ofm.wa.gov/budget/contacts/default.asp"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KCuriale@pierce.ctc.edu"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50"/>
  <sheetViews>
    <sheetView showGridLines="0" workbookViewId="0">
      <selection activeCell="B24" sqref="B24:K27"/>
    </sheetView>
  </sheetViews>
  <sheetFormatPr defaultColWidth="8.85546875" defaultRowHeight="15" x14ac:dyDescent="0.25"/>
  <cols>
    <col min="1" max="1" width="1.42578125" customWidth="1"/>
    <col min="2" max="2" width="2.85546875" customWidth="1"/>
    <col min="3" max="3" width="15.42578125" customWidth="1"/>
    <col min="12" max="12" width="1.42578125" customWidth="1"/>
  </cols>
  <sheetData>
    <row r="1" spans="1:12" ht="21.75" thickTop="1" x14ac:dyDescent="0.35">
      <c r="A1" s="54"/>
      <c r="B1" s="134" t="s">
        <v>177</v>
      </c>
      <c r="C1" s="134"/>
      <c r="D1" s="134"/>
      <c r="E1" s="134"/>
      <c r="F1" s="134"/>
      <c r="G1" s="134"/>
      <c r="H1" s="134"/>
      <c r="I1" s="134"/>
      <c r="J1" s="134"/>
      <c r="K1" s="134"/>
      <c r="L1" s="55"/>
    </row>
    <row r="2" spans="1:12" ht="21.75" thickBot="1" x14ac:dyDescent="0.4">
      <c r="A2" s="91"/>
      <c r="B2" s="135" t="s">
        <v>178</v>
      </c>
      <c r="C2" s="135"/>
      <c r="D2" s="135"/>
      <c r="E2" s="135"/>
      <c r="F2" s="135"/>
      <c r="G2" s="135"/>
      <c r="H2" s="135"/>
      <c r="I2" s="135"/>
      <c r="J2" s="135"/>
      <c r="K2" s="135"/>
      <c r="L2" s="93"/>
    </row>
    <row r="3" spans="1:12" ht="15.75" thickTop="1" x14ac:dyDescent="0.25"/>
    <row r="4" spans="1:12" ht="15.75" x14ac:dyDescent="0.25">
      <c r="B4" s="123" t="s">
        <v>182</v>
      </c>
      <c r="C4" s="13"/>
      <c r="D4" s="13"/>
      <c r="E4" s="13"/>
      <c r="F4" s="13"/>
      <c r="G4" s="13"/>
      <c r="H4" s="13"/>
      <c r="I4" s="13"/>
      <c r="J4" s="13"/>
      <c r="K4" s="14"/>
    </row>
    <row r="5" spans="1:12" ht="15.75" customHeight="1" x14ac:dyDescent="0.25">
      <c r="B5" s="136" t="s">
        <v>181</v>
      </c>
      <c r="C5" s="132"/>
      <c r="D5" s="132"/>
      <c r="E5" s="132"/>
      <c r="F5" s="132"/>
      <c r="G5" s="132"/>
      <c r="H5" s="132"/>
      <c r="I5" s="132"/>
      <c r="J5" s="132"/>
      <c r="K5" s="133"/>
    </row>
    <row r="6" spans="1:12" x14ac:dyDescent="0.25">
      <c r="B6" s="136"/>
      <c r="C6" s="132"/>
      <c r="D6" s="132"/>
      <c r="E6" s="132"/>
      <c r="F6" s="132"/>
      <c r="G6" s="132"/>
      <c r="H6" s="132"/>
      <c r="I6" s="132"/>
      <c r="J6" s="132"/>
      <c r="K6" s="133"/>
    </row>
    <row r="7" spans="1:12" x14ac:dyDescent="0.25">
      <c r="B7" s="136"/>
      <c r="C7" s="132"/>
      <c r="D7" s="132"/>
      <c r="E7" s="132"/>
      <c r="F7" s="132"/>
      <c r="G7" s="132"/>
      <c r="H7" s="132"/>
      <c r="I7" s="132"/>
      <c r="J7" s="132"/>
      <c r="K7" s="133"/>
    </row>
    <row r="8" spans="1:12" x14ac:dyDescent="0.25">
      <c r="B8" s="136"/>
      <c r="C8" s="132"/>
      <c r="D8" s="132"/>
      <c r="E8" s="132"/>
      <c r="F8" s="132"/>
      <c r="G8" s="132"/>
      <c r="H8" s="132"/>
      <c r="I8" s="132"/>
      <c r="J8" s="132"/>
      <c r="K8" s="133"/>
    </row>
    <row r="9" spans="1:12" x14ac:dyDescent="0.25">
      <c r="B9" s="136"/>
      <c r="C9" s="132"/>
      <c r="D9" s="132"/>
      <c r="E9" s="132"/>
      <c r="F9" s="132"/>
      <c r="G9" s="132"/>
      <c r="H9" s="132"/>
      <c r="I9" s="132"/>
      <c r="J9" s="132"/>
      <c r="K9" s="133"/>
    </row>
    <row r="10" spans="1:12" ht="9" customHeight="1" x14ac:dyDescent="0.25">
      <c r="B10" s="136"/>
      <c r="C10" s="132"/>
      <c r="D10" s="132"/>
      <c r="E10" s="132"/>
      <c r="F10" s="132"/>
      <c r="G10" s="132"/>
      <c r="H10" s="132"/>
      <c r="I10" s="132"/>
      <c r="J10" s="132"/>
      <c r="K10" s="133"/>
    </row>
    <row r="11" spans="1:12" x14ac:dyDescent="0.25">
      <c r="B11" s="136" t="s">
        <v>180</v>
      </c>
      <c r="C11" s="132"/>
      <c r="D11" s="132"/>
      <c r="E11" s="132"/>
      <c r="F11" s="132"/>
      <c r="G11" s="132"/>
      <c r="H11" s="132"/>
      <c r="I11" s="132"/>
      <c r="J11" s="132"/>
      <c r="K11" s="133"/>
    </row>
    <row r="12" spans="1:12" x14ac:dyDescent="0.25">
      <c r="B12" s="136"/>
      <c r="C12" s="132"/>
      <c r="D12" s="132"/>
      <c r="E12" s="132"/>
      <c r="F12" s="132"/>
      <c r="G12" s="132"/>
      <c r="H12" s="132"/>
      <c r="I12" s="132"/>
      <c r="J12" s="132"/>
      <c r="K12" s="133"/>
    </row>
    <row r="13" spans="1:12" x14ac:dyDescent="0.25">
      <c r="B13" s="136"/>
      <c r="C13" s="132"/>
      <c r="D13" s="132"/>
      <c r="E13" s="132"/>
      <c r="F13" s="132"/>
      <c r="G13" s="132"/>
      <c r="H13" s="132"/>
      <c r="I13" s="132"/>
      <c r="J13" s="132"/>
      <c r="K13" s="133"/>
    </row>
    <row r="14" spans="1:12" x14ac:dyDescent="0.25">
      <c r="B14" s="136"/>
      <c r="C14" s="132"/>
      <c r="D14" s="132"/>
      <c r="E14" s="132"/>
      <c r="F14" s="132"/>
      <c r="G14" s="132"/>
      <c r="H14" s="132"/>
      <c r="I14" s="132"/>
      <c r="J14" s="132"/>
      <c r="K14" s="133"/>
    </row>
    <row r="15" spans="1:12" x14ac:dyDescent="0.25">
      <c r="B15" s="136"/>
      <c r="C15" s="132"/>
      <c r="D15" s="132"/>
      <c r="E15" s="132"/>
      <c r="F15" s="132"/>
      <c r="G15" s="132"/>
      <c r="H15" s="132"/>
      <c r="I15" s="132"/>
      <c r="J15" s="132"/>
      <c r="K15" s="133"/>
    </row>
    <row r="16" spans="1:12" x14ac:dyDescent="0.25">
      <c r="B16" s="136"/>
      <c r="C16" s="132"/>
      <c r="D16" s="132"/>
      <c r="E16" s="132"/>
      <c r="F16" s="132"/>
      <c r="G16" s="132"/>
      <c r="H16" s="132"/>
      <c r="I16" s="132"/>
      <c r="J16" s="132"/>
      <c r="K16" s="133"/>
    </row>
    <row r="17" spans="2:11" ht="9" customHeight="1" x14ac:dyDescent="0.25">
      <c r="B17" s="15"/>
      <c r="K17" s="16"/>
    </row>
    <row r="18" spans="2:11" ht="15" customHeight="1" x14ac:dyDescent="0.25">
      <c r="B18" s="136" t="s">
        <v>183</v>
      </c>
      <c r="C18" s="132"/>
      <c r="D18" s="132"/>
      <c r="E18" s="132"/>
      <c r="F18" s="132"/>
      <c r="G18" s="132"/>
      <c r="H18" s="132"/>
      <c r="I18" s="132"/>
      <c r="J18" s="132"/>
      <c r="K18" s="133"/>
    </row>
    <row r="19" spans="2:11" x14ac:dyDescent="0.25">
      <c r="B19" s="136"/>
      <c r="C19" s="132"/>
      <c r="D19" s="132"/>
      <c r="E19" s="132"/>
      <c r="F19" s="132"/>
      <c r="G19" s="132"/>
      <c r="H19" s="132"/>
      <c r="I19" s="132"/>
      <c r="J19" s="132"/>
      <c r="K19" s="133"/>
    </row>
    <row r="20" spans="2:11" x14ac:dyDescent="0.25">
      <c r="B20" s="136"/>
      <c r="C20" s="132"/>
      <c r="D20" s="132"/>
      <c r="E20" s="132"/>
      <c r="F20" s="132"/>
      <c r="G20" s="132"/>
      <c r="H20" s="132"/>
      <c r="I20" s="132"/>
      <c r="J20" s="132"/>
      <c r="K20" s="133"/>
    </row>
    <row r="21" spans="2:11" ht="9" customHeight="1" x14ac:dyDescent="0.25">
      <c r="B21" s="137"/>
      <c r="C21" s="138"/>
      <c r="D21" s="138"/>
      <c r="E21" s="138"/>
      <c r="F21" s="138"/>
      <c r="G21" s="138"/>
      <c r="H21" s="138"/>
      <c r="I21" s="138"/>
      <c r="J21" s="138"/>
      <c r="K21" s="139"/>
    </row>
    <row r="23" spans="2:11" ht="15.75" x14ac:dyDescent="0.25">
      <c r="B23" s="123" t="s">
        <v>179</v>
      </c>
      <c r="C23" s="13"/>
      <c r="D23" s="13"/>
      <c r="E23" s="13"/>
      <c r="F23" s="13"/>
      <c r="G23" s="13"/>
      <c r="H23" s="13"/>
      <c r="I23" s="13"/>
      <c r="J23" s="13"/>
      <c r="K23" s="14"/>
    </row>
    <row r="24" spans="2:11" x14ac:dyDescent="0.25">
      <c r="B24" s="136" t="s">
        <v>194</v>
      </c>
      <c r="C24" s="132"/>
      <c r="D24" s="132"/>
      <c r="E24" s="132"/>
      <c r="F24" s="132"/>
      <c r="G24" s="132"/>
      <c r="H24" s="132"/>
      <c r="I24" s="132"/>
      <c r="J24" s="132"/>
      <c r="K24" s="133"/>
    </row>
    <row r="25" spans="2:11" x14ac:dyDescent="0.25">
      <c r="B25" s="136"/>
      <c r="C25" s="132"/>
      <c r="D25" s="132"/>
      <c r="E25" s="132"/>
      <c r="F25" s="132"/>
      <c r="G25" s="132"/>
      <c r="H25" s="132"/>
      <c r="I25" s="132"/>
      <c r="J25" s="132"/>
      <c r="K25" s="133"/>
    </row>
    <row r="26" spans="2:11" x14ac:dyDescent="0.25">
      <c r="B26" s="136"/>
      <c r="C26" s="132"/>
      <c r="D26" s="132"/>
      <c r="E26" s="132"/>
      <c r="F26" s="132"/>
      <c r="G26" s="132"/>
      <c r="H26" s="132"/>
      <c r="I26" s="132"/>
      <c r="J26" s="132"/>
      <c r="K26" s="133"/>
    </row>
    <row r="27" spans="2:11" x14ac:dyDescent="0.25">
      <c r="B27" s="136"/>
      <c r="C27" s="132"/>
      <c r="D27" s="132"/>
      <c r="E27" s="132"/>
      <c r="F27" s="132"/>
      <c r="G27" s="132"/>
      <c r="H27" s="132"/>
      <c r="I27" s="132"/>
      <c r="J27" s="132"/>
      <c r="K27" s="133"/>
    </row>
    <row r="28" spans="2:11" ht="9" customHeight="1" x14ac:dyDescent="0.25">
      <c r="B28" s="15"/>
      <c r="K28" s="16"/>
    </row>
    <row r="29" spans="2:11" x14ac:dyDescent="0.25">
      <c r="B29" s="140" t="s">
        <v>184</v>
      </c>
      <c r="C29" s="141"/>
      <c r="D29" s="141"/>
      <c r="E29" s="141"/>
      <c r="F29" s="141"/>
      <c r="G29" s="141"/>
      <c r="H29" s="141"/>
      <c r="I29" s="141"/>
      <c r="J29" s="141"/>
      <c r="K29" s="142"/>
    </row>
    <row r="30" spans="2:11" ht="9.75" customHeight="1" x14ac:dyDescent="0.25">
      <c r="B30" s="18"/>
      <c r="C30" s="19"/>
      <c r="D30" s="19"/>
      <c r="E30" s="19"/>
      <c r="F30" s="19"/>
      <c r="G30" s="19"/>
      <c r="H30" s="19"/>
      <c r="I30" s="19"/>
      <c r="J30" s="19"/>
      <c r="K30" s="20"/>
    </row>
    <row r="31" spans="2:11" ht="9" customHeight="1" x14ac:dyDescent="0.25"/>
    <row r="32" spans="2:11" ht="15.75" x14ac:dyDescent="0.25">
      <c r="B32" s="123" t="s">
        <v>185</v>
      </c>
      <c r="C32" s="13"/>
      <c r="D32" s="13"/>
      <c r="E32" s="13"/>
      <c r="F32" s="13"/>
      <c r="G32" s="13"/>
      <c r="H32" s="13"/>
      <c r="I32" s="13"/>
      <c r="J32" s="13"/>
      <c r="K32" s="14"/>
    </row>
    <row r="33" spans="2:11" x14ac:dyDescent="0.25">
      <c r="B33" s="15" t="s">
        <v>188</v>
      </c>
      <c r="C33" t="s">
        <v>186</v>
      </c>
      <c r="K33" s="16"/>
    </row>
    <row r="34" spans="2:11" ht="15" customHeight="1" x14ac:dyDescent="0.25">
      <c r="B34" s="15" t="s">
        <v>189</v>
      </c>
      <c r="C34" s="132" t="s">
        <v>187</v>
      </c>
      <c r="D34" s="132"/>
      <c r="E34" s="132"/>
      <c r="F34" s="132"/>
      <c r="G34" s="132"/>
      <c r="H34" s="132"/>
      <c r="I34" s="132"/>
      <c r="J34" s="132"/>
      <c r="K34" s="133"/>
    </row>
    <row r="35" spans="2:11" x14ac:dyDescent="0.25">
      <c r="B35" s="128"/>
      <c r="C35" s="132"/>
      <c r="D35" s="132"/>
      <c r="E35" s="132"/>
      <c r="F35" s="132"/>
      <c r="G35" s="132"/>
      <c r="H35" s="132"/>
      <c r="I35" s="132"/>
      <c r="J35" s="132"/>
      <c r="K35" s="133"/>
    </row>
    <row r="36" spans="2:11" x14ac:dyDescent="0.25">
      <c r="B36" s="128"/>
      <c r="C36" s="132"/>
      <c r="D36" s="132"/>
      <c r="E36" s="132"/>
      <c r="F36" s="132"/>
      <c r="G36" s="132"/>
      <c r="H36" s="132"/>
      <c r="I36" s="132"/>
      <c r="J36" s="132"/>
      <c r="K36" s="133"/>
    </row>
    <row r="37" spans="2:11" ht="15" customHeight="1" x14ac:dyDescent="0.25">
      <c r="B37" s="15" t="s">
        <v>190</v>
      </c>
      <c r="C37" s="132" t="s">
        <v>198</v>
      </c>
      <c r="D37" s="132"/>
      <c r="E37" s="132"/>
      <c r="F37" s="132"/>
      <c r="G37" s="132"/>
      <c r="H37" s="132"/>
      <c r="I37" s="132"/>
      <c r="J37" s="132"/>
      <c r="K37" s="133"/>
    </row>
    <row r="38" spans="2:11" x14ac:dyDescent="0.25">
      <c r="B38" s="15"/>
      <c r="C38" s="132"/>
      <c r="D38" s="132"/>
      <c r="E38" s="132"/>
      <c r="F38" s="132"/>
      <c r="G38" s="132"/>
      <c r="H38" s="132"/>
      <c r="I38" s="132"/>
      <c r="J38" s="132"/>
      <c r="K38" s="133"/>
    </row>
    <row r="39" spans="2:11" x14ac:dyDescent="0.25">
      <c r="B39" s="15"/>
      <c r="C39" s="132"/>
      <c r="D39" s="132"/>
      <c r="E39" s="132"/>
      <c r="F39" s="132"/>
      <c r="G39" s="132"/>
      <c r="H39" s="132"/>
      <c r="I39" s="132"/>
      <c r="J39" s="132"/>
      <c r="K39" s="133"/>
    </row>
    <row r="40" spans="2:11" ht="15" customHeight="1" x14ac:dyDescent="0.25">
      <c r="B40" s="15" t="s">
        <v>199</v>
      </c>
      <c r="C40" s="132" t="s">
        <v>200</v>
      </c>
      <c r="D40" s="132"/>
      <c r="E40" s="132"/>
      <c r="F40" s="132"/>
      <c r="G40" s="132"/>
      <c r="H40" s="132"/>
      <c r="I40" s="132"/>
      <c r="J40" s="132"/>
      <c r="K40" s="133"/>
    </row>
    <row r="41" spans="2:11" x14ac:dyDescent="0.25">
      <c r="B41" s="15"/>
      <c r="C41" s="132"/>
      <c r="D41" s="132"/>
      <c r="E41" s="132"/>
      <c r="F41" s="132"/>
      <c r="G41" s="132"/>
      <c r="H41" s="132"/>
      <c r="I41" s="132"/>
      <c r="J41" s="132"/>
      <c r="K41" s="133"/>
    </row>
    <row r="42" spans="2:11" x14ac:dyDescent="0.25">
      <c r="B42" s="15"/>
      <c r="C42" s="132"/>
      <c r="D42" s="132"/>
      <c r="E42" s="132"/>
      <c r="F42" s="132"/>
      <c r="G42" s="132"/>
      <c r="H42" s="132"/>
      <c r="I42" s="132"/>
      <c r="J42" s="132"/>
      <c r="K42" s="133"/>
    </row>
    <row r="43" spans="2:11" ht="15" customHeight="1" x14ac:dyDescent="0.25">
      <c r="B43" s="15" t="s">
        <v>201</v>
      </c>
      <c r="C43" s="132" t="s">
        <v>202</v>
      </c>
      <c r="D43" s="132"/>
      <c r="E43" s="132"/>
      <c r="F43" s="132"/>
      <c r="G43" s="132"/>
      <c r="H43" s="132"/>
      <c r="I43" s="132"/>
      <c r="J43" s="132"/>
      <c r="K43" s="133"/>
    </row>
    <row r="44" spans="2:11" x14ac:dyDescent="0.25">
      <c r="B44" s="15"/>
      <c r="C44" s="132"/>
      <c r="D44" s="132"/>
      <c r="E44" s="132"/>
      <c r="F44" s="132"/>
      <c r="G44" s="132"/>
      <c r="H44" s="132"/>
      <c r="I44" s="132"/>
      <c r="J44" s="132"/>
      <c r="K44" s="133"/>
    </row>
    <row r="45" spans="2:11" ht="15" customHeight="1" x14ac:dyDescent="0.25">
      <c r="B45" s="15" t="s">
        <v>203</v>
      </c>
      <c r="C45" s="132" t="s">
        <v>205</v>
      </c>
      <c r="D45" s="132"/>
      <c r="E45" s="132"/>
      <c r="F45" s="132"/>
      <c r="G45" s="132"/>
      <c r="H45" s="132"/>
      <c r="I45" s="132"/>
      <c r="J45" s="132"/>
      <c r="K45" s="133"/>
    </row>
    <row r="46" spans="2:11" x14ac:dyDescent="0.25">
      <c r="B46" s="15"/>
      <c r="C46" s="132"/>
      <c r="D46" s="132"/>
      <c r="E46" s="132"/>
      <c r="F46" s="132"/>
      <c r="G46" s="132"/>
      <c r="H46" s="132"/>
      <c r="I46" s="132"/>
      <c r="J46" s="132"/>
      <c r="K46" s="133"/>
    </row>
    <row r="47" spans="2:11" x14ac:dyDescent="0.25">
      <c r="B47" s="15"/>
      <c r="C47" s="132"/>
      <c r="D47" s="132"/>
      <c r="E47" s="132"/>
      <c r="F47" s="132"/>
      <c r="G47" s="132"/>
      <c r="H47" s="132"/>
      <c r="I47" s="132"/>
      <c r="J47" s="132"/>
      <c r="K47" s="133"/>
    </row>
    <row r="48" spans="2:11" x14ac:dyDescent="0.25">
      <c r="B48" s="15"/>
      <c r="C48" s="132"/>
      <c r="D48" s="132"/>
      <c r="E48" s="132"/>
      <c r="F48" s="132"/>
      <c r="G48" s="132"/>
      <c r="H48" s="132"/>
      <c r="I48" s="132"/>
      <c r="J48" s="132"/>
      <c r="K48" s="133"/>
    </row>
    <row r="49" spans="2:11" x14ac:dyDescent="0.25">
      <c r="B49" s="15"/>
      <c r="C49" s="132"/>
      <c r="D49" s="132"/>
      <c r="E49" s="132"/>
      <c r="F49" s="132"/>
      <c r="G49" s="132"/>
      <c r="H49" s="132"/>
      <c r="I49" s="132"/>
      <c r="J49" s="132"/>
      <c r="K49" s="133"/>
    </row>
    <row r="50" spans="2:11" ht="7.5" customHeight="1" x14ac:dyDescent="0.25">
      <c r="B50" s="18"/>
      <c r="C50" s="19"/>
      <c r="D50" s="19"/>
      <c r="E50" s="19"/>
      <c r="F50" s="19"/>
      <c r="G50" s="19"/>
      <c r="H50" s="19"/>
      <c r="I50" s="19"/>
      <c r="J50" s="19"/>
      <c r="K50" s="20"/>
    </row>
  </sheetData>
  <sheetProtection password="E721" sheet="1" objects="1" scenarios="1"/>
  <mergeCells count="12">
    <mergeCell ref="C43:K44"/>
    <mergeCell ref="C45:K49"/>
    <mergeCell ref="B1:K1"/>
    <mergeCell ref="B2:K2"/>
    <mergeCell ref="B5:K10"/>
    <mergeCell ref="B11:K16"/>
    <mergeCell ref="C34:K36"/>
    <mergeCell ref="B18:K21"/>
    <mergeCell ref="B24:K27"/>
    <mergeCell ref="B29:K29"/>
    <mergeCell ref="C37:K39"/>
    <mergeCell ref="C40:K42"/>
  </mergeCells>
  <hyperlinks>
    <hyperlink ref="B29" r:id="rId1"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36"/>
  <sheetViews>
    <sheetView showGridLines="0" tabSelected="1" topLeftCell="A47" zoomScaleNormal="100" workbookViewId="0">
      <selection activeCell="B62" sqref="B62"/>
    </sheetView>
  </sheetViews>
  <sheetFormatPr defaultColWidth="9.140625" defaultRowHeight="15" x14ac:dyDescent="0.25"/>
  <cols>
    <col min="1" max="1" width="1.42578125" customWidth="1"/>
    <col min="2" max="2" width="35.42578125" customWidth="1"/>
    <col min="3" max="7" width="14.42578125" customWidth="1"/>
    <col min="8" max="8" width="15" bestFit="1" customWidth="1"/>
    <col min="9" max="9" width="14.42578125" customWidth="1"/>
    <col min="10" max="10" width="1.42578125" customWidth="1"/>
  </cols>
  <sheetData>
    <row r="1" spans="1:13" ht="21.75" thickTop="1" x14ac:dyDescent="0.35">
      <c r="A1" s="54"/>
      <c r="B1" s="174" t="s">
        <v>57</v>
      </c>
      <c r="C1" s="174"/>
      <c r="D1" s="174"/>
      <c r="E1" s="174"/>
      <c r="F1" s="174"/>
      <c r="G1" s="174"/>
      <c r="H1" s="174"/>
      <c r="I1" s="174"/>
      <c r="J1" s="55"/>
    </row>
    <row r="2" spans="1:13" x14ac:dyDescent="0.25">
      <c r="A2" s="56"/>
      <c r="B2" s="129"/>
      <c r="C2" s="129"/>
      <c r="D2" s="129"/>
      <c r="E2" s="129" t="s">
        <v>207</v>
      </c>
      <c r="F2" s="129"/>
      <c r="G2" s="129"/>
      <c r="H2" s="129"/>
      <c r="I2" s="129"/>
      <c r="J2" s="57"/>
    </row>
    <row r="3" spans="1:13" ht="21" x14ac:dyDescent="0.35">
      <c r="A3" s="56"/>
      <c r="B3" s="175" t="s">
        <v>146</v>
      </c>
      <c r="C3" s="175"/>
      <c r="D3" s="175"/>
      <c r="E3" s="175"/>
      <c r="F3" s="175"/>
      <c r="G3" s="175"/>
      <c r="H3" s="175"/>
      <c r="I3" s="175"/>
      <c r="J3" s="57"/>
    </row>
    <row r="4" spans="1:13" ht="21" customHeight="1" x14ac:dyDescent="0.35">
      <c r="A4" s="58"/>
      <c r="B4" s="185" t="s">
        <v>223</v>
      </c>
      <c r="C4" s="185"/>
      <c r="D4" s="185"/>
      <c r="E4" s="185"/>
      <c r="F4" s="185"/>
      <c r="G4" s="185"/>
      <c r="H4" s="185"/>
      <c r="I4" s="185"/>
      <c r="J4" s="59"/>
    </row>
    <row r="5" spans="1:13" s="1" customFormat="1" x14ac:dyDescent="0.25">
      <c r="A5" s="60"/>
      <c r="B5" t="s">
        <v>59</v>
      </c>
      <c r="C5" s="176">
        <v>699</v>
      </c>
      <c r="D5" s="177"/>
      <c r="E5" s="177"/>
      <c r="F5" s="177"/>
      <c r="G5" s="177"/>
      <c r="H5" s="178"/>
      <c r="J5" s="61"/>
    </row>
    <row r="6" spans="1:13" s="1" customFormat="1" x14ac:dyDescent="0.25">
      <c r="A6" s="60"/>
      <c r="B6" t="s">
        <v>60</v>
      </c>
      <c r="C6" s="176" t="s">
        <v>211</v>
      </c>
      <c r="D6" s="177"/>
      <c r="E6" s="177"/>
      <c r="F6" s="177"/>
      <c r="G6" s="177"/>
      <c r="H6" s="178"/>
      <c r="J6" s="61"/>
    </row>
    <row r="7" spans="1:13" s="1" customFormat="1" ht="15.75" thickBot="1" x14ac:dyDescent="0.3">
      <c r="A7" s="62"/>
      <c r="B7" s="63" t="s">
        <v>143</v>
      </c>
      <c r="C7" s="179">
        <v>30000987</v>
      </c>
      <c r="D7" s="180"/>
      <c r="E7" s="180"/>
      <c r="F7" s="180"/>
      <c r="G7" s="180"/>
      <c r="H7" s="181"/>
      <c r="I7" s="64"/>
      <c r="J7" s="65"/>
    </row>
    <row r="8" spans="1:13" s="1" customFormat="1" ht="9.9499999999999993" customHeight="1" thickTop="1" x14ac:dyDescent="0.25">
      <c r="A8" s="60"/>
      <c r="B8"/>
      <c r="C8"/>
      <c r="D8" s="45"/>
      <c r="J8" s="61"/>
    </row>
    <row r="9" spans="1:13" s="1" customFormat="1" x14ac:dyDescent="0.25">
      <c r="A9" s="60"/>
      <c r="B9" s="182" t="s">
        <v>61</v>
      </c>
      <c r="C9" s="183"/>
      <c r="D9" s="183"/>
      <c r="E9" s="183"/>
      <c r="F9" s="183"/>
      <c r="G9" s="183"/>
      <c r="H9" s="183"/>
      <c r="I9" s="184"/>
      <c r="J9" s="61"/>
    </row>
    <row r="10" spans="1:13" s="1" customFormat="1" x14ac:dyDescent="0.25">
      <c r="A10" s="60"/>
      <c r="B10" s="15" t="s">
        <v>62</v>
      </c>
      <c r="C10" s="176" t="s">
        <v>227</v>
      </c>
      <c r="D10" s="177"/>
      <c r="E10" s="177"/>
      <c r="F10" s="177"/>
      <c r="G10" s="177"/>
      <c r="H10" s="178"/>
      <c r="I10" s="66"/>
      <c r="J10" s="61"/>
    </row>
    <row r="11" spans="1:13" s="1" customFormat="1" x14ac:dyDescent="0.25">
      <c r="A11" s="60"/>
      <c r="B11" s="15" t="s">
        <v>63</v>
      </c>
      <c r="C11" s="186" t="s">
        <v>225</v>
      </c>
      <c r="D11" s="187"/>
      <c r="E11" s="187"/>
      <c r="F11" s="187"/>
      <c r="G11" s="187"/>
      <c r="H11" s="188"/>
      <c r="I11" s="66"/>
      <c r="J11" s="61"/>
    </row>
    <row r="12" spans="1:13" s="1" customFormat="1" x14ac:dyDescent="0.25">
      <c r="A12" s="60"/>
      <c r="B12" s="18" t="s">
        <v>64</v>
      </c>
      <c r="C12" s="189" t="s">
        <v>226</v>
      </c>
      <c r="D12" s="190"/>
      <c r="E12" s="190"/>
      <c r="F12" s="190"/>
      <c r="G12" s="190"/>
      <c r="H12" s="191"/>
      <c r="I12" s="67"/>
      <c r="J12" s="61"/>
    </row>
    <row r="13" spans="1:13" ht="9.9499999999999993" customHeight="1" thickBot="1" x14ac:dyDescent="0.3">
      <c r="A13" s="56"/>
      <c r="D13" s="68"/>
      <c r="J13" s="57"/>
      <c r="M13" s="1"/>
    </row>
    <row r="14" spans="1:13" s="69" customFormat="1" ht="27" customHeight="1" thickTop="1" thickBot="1" x14ac:dyDescent="0.3">
      <c r="A14" s="203" t="s">
        <v>153</v>
      </c>
      <c r="B14" s="204"/>
      <c r="C14" s="204"/>
      <c r="D14" s="204"/>
      <c r="E14" s="204"/>
      <c r="F14" s="204"/>
      <c r="G14" s="204"/>
      <c r="H14" s="204"/>
      <c r="I14" s="204"/>
      <c r="J14" s="205"/>
      <c r="M14" s="1"/>
    </row>
    <row r="15" spans="1:13" ht="9.9499999999999993" customHeight="1" thickTop="1" x14ac:dyDescent="0.25">
      <c r="A15" s="56"/>
      <c r="D15" s="68"/>
      <c r="J15" s="57"/>
      <c r="M15" s="1"/>
    </row>
    <row r="16" spans="1:13" ht="15" customHeight="1" x14ac:dyDescent="0.25">
      <c r="A16" s="56"/>
      <c r="B16" s="70" t="s">
        <v>0</v>
      </c>
      <c r="C16" s="194" t="s">
        <v>212</v>
      </c>
      <c r="D16" s="195"/>
      <c r="E16" s="195"/>
      <c r="F16" s="195"/>
      <c r="G16" s="195"/>
      <c r="H16" s="195"/>
      <c r="I16" s="196"/>
      <c r="J16" s="57"/>
      <c r="M16" s="1"/>
    </row>
    <row r="17" spans="1:13" ht="15" customHeight="1" x14ac:dyDescent="0.25">
      <c r="A17" s="56"/>
      <c r="B17" s="206" t="s">
        <v>73</v>
      </c>
      <c r="C17" s="197"/>
      <c r="D17" s="198"/>
      <c r="E17" s="198"/>
      <c r="F17" s="198"/>
      <c r="G17" s="198"/>
      <c r="H17" s="198"/>
      <c r="I17" s="199"/>
      <c r="J17" s="57"/>
      <c r="M17" s="1"/>
    </row>
    <row r="18" spans="1:13" x14ac:dyDescent="0.25">
      <c r="A18" s="56"/>
      <c r="B18" s="206"/>
      <c r="C18" s="197"/>
      <c r="D18" s="198"/>
      <c r="E18" s="198"/>
      <c r="F18" s="198"/>
      <c r="G18" s="198"/>
      <c r="H18" s="198"/>
      <c r="I18" s="199"/>
      <c r="J18" s="57"/>
      <c r="M18" s="1"/>
    </row>
    <row r="19" spans="1:13" ht="36" customHeight="1" x14ac:dyDescent="0.25">
      <c r="A19" s="56"/>
      <c r="B19" s="206"/>
      <c r="C19" s="200"/>
      <c r="D19" s="201"/>
      <c r="E19" s="201"/>
      <c r="F19" s="201"/>
      <c r="G19" s="201"/>
      <c r="H19" s="201"/>
      <c r="I19" s="202"/>
      <c r="J19" s="57"/>
      <c r="M19" s="1"/>
    </row>
    <row r="20" spans="1:13" ht="9.9499999999999993" customHeight="1" x14ac:dyDescent="0.25">
      <c r="A20" s="56"/>
      <c r="B20" s="71"/>
      <c r="C20" s="72"/>
      <c r="D20" s="72"/>
      <c r="E20" s="72"/>
      <c r="F20" s="72"/>
      <c r="G20" s="72"/>
      <c r="H20" s="72"/>
      <c r="I20" s="112"/>
      <c r="J20" s="57"/>
      <c r="M20" s="1"/>
    </row>
    <row r="21" spans="1:13" x14ac:dyDescent="0.25">
      <c r="A21" s="56"/>
      <c r="B21" s="40" t="s">
        <v>65</v>
      </c>
      <c r="C21" s="194" t="s">
        <v>224</v>
      </c>
      <c r="D21" s="195"/>
      <c r="E21" s="195"/>
      <c r="F21" s="195"/>
      <c r="G21" s="195"/>
      <c r="H21" s="195"/>
      <c r="I21" s="196"/>
      <c r="J21" s="57"/>
      <c r="M21" s="1"/>
    </row>
    <row r="22" spans="1:13" ht="15" customHeight="1" x14ac:dyDescent="0.25">
      <c r="A22" s="56"/>
      <c r="B22" s="192" t="s">
        <v>144</v>
      </c>
      <c r="C22" s="197"/>
      <c r="D22" s="198"/>
      <c r="E22" s="198"/>
      <c r="F22" s="198"/>
      <c r="G22" s="198"/>
      <c r="H22" s="198"/>
      <c r="I22" s="199"/>
      <c r="J22" s="57"/>
      <c r="M22" s="1"/>
    </row>
    <row r="23" spans="1:13" x14ac:dyDescent="0.25">
      <c r="A23" s="56"/>
      <c r="B23" s="192"/>
      <c r="C23" s="197"/>
      <c r="D23" s="198"/>
      <c r="E23" s="198"/>
      <c r="F23" s="198"/>
      <c r="G23" s="198"/>
      <c r="H23" s="198"/>
      <c r="I23" s="199"/>
      <c r="J23" s="57"/>
      <c r="M23" s="1"/>
    </row>
    <row r="24" spans="1:13" x14ac:dyDescent="0.25">
      <c r="A24" s="56"/>
      <c r="B24" s="192"/>
      <c r="C24" s="197"/>
      <c r="D24" s="198"/>
      <c r="E24" s="198"/>
      <c r="F24" s="198"/>
      <c r="G24" s="198"/>
      <c r="H24" s="198"/>
      <c r="I24" s="199"/>
      <c r="J24" s="57"/>
      <c r="M24" s="1"/>
    </row>
    <row r="25" spans="1:13" x14ac:dyDescent="0.25">
      <c r="A25" s="56"/>
      <c r="B25" s="192"/>
      <c r="C25" s="197"/>
      <c r="D25" s="198"/>
      <c r="E25" s="198"/>
      <c r="F25" s="198"/>
      <c r="G25" s="198"/>
      <c r="H25" s="198"/>
      <c r="I25" s="199"/>
      <c r="J25" s="57"/>
      <c r="M25" s="1"/>
    </row>
    <row r="26" spans="1:13" ht="1.5" customHeight="1" x14ac:dyDescent="0.25">
      <c r="A26" s="56"/>
      <c r="B26" s="192"/>
      <c r="C26" s="197"/>
      <c r="D26" s="198"/>
      <c r="E26" s="198"/>
      <c r="F26" s="198"/>
      <c r="G26" s="198"/>
      <c r="H26" s="198"/>
      <c r="I26" s="199"/>
      <c r="J26" s="57"/>
      <c r="M26" s="1"/>
    </row>
    <row r="27" spans="1:13" ht="1.5" customHeight="1" x14ac:dyDescent="0.25">
      <c r="A27" s="56"/>
      <c r="B27" s="193"/>
      <c r="C27" s="200"/>
      <c r="D27" s="201"/>
      <c r="E27" s="201"/>
      <c r="F27" s="201"/>
      <c r="G27" s="201"/>
      <c r="H27" s="201"/>
      <c r="I27" s="202"/>
      <c r="J27" s="57"/>
      <c r="M27" s="1"/>
    </row>
    <row r="28" spans="1:13" ht="9.9499999999999993" customHeight="1" x14ac:dyDescent="0.25">
      <c r="A28" s="56"/>
      <c r="D28" s="68"/>
      <c r="J28" s="57"/>
      <c r="M28" s="1"/>
    </row>
    <row r="29" spans="1:13" s="1" customFormat="1" x14ac:dyDescent="0.25">
      <c r="A29" s="60"/>
      <c r="B29" s="156" t="s">
        <v>154</v>
      </c>
      <c r="C29" s="157"/>
      <c r="D29" s="157"/>
      <c r="E29" s="157"/>
      <c r="F29" s="157"/>
      <c r="G29" s="157"/>
      <c r="H29" s="157"/>
      <c r="I29" s="158"/>
      <c r="J29" s="61"/>
    </row>
    <row r="30" spans="1:13" ht="15" customHeight="1" thickBot="1" x14ac:dyDescent="0.3">
      <c r="A30" s="56"/>
      <c r="B30" s="73"/>
      <c r="C30" s="227" t="s">
        <v>175</v>
      </c>
      <c r="D30" s="228"/>
      <c r="E30" s="228"/>
      <c r="F30" s="228"/>
      <c r="G30" s="228"/>
      <c r="H30" s="228"/>
      <c r="I30" s="229"/>
      <c r="J30" s="57"/>
      <c r="M30" s="1"/>
    </row>
    <row r="31" spans="1:13" ht="15" customHeight="1" x14ac:dyDescent="0.25">
      <c r="A31" s="56"/>
      <c r="B31" s="73"/>
      <c r="C31" s="230" t="s">
        <v>158</v>
      </c>
      <c r="D31" s="231"/>
      <c r="E31" s="230" t="s">
        <v>159</v>
      </c>
      <c r="F31" s="232"/>
      <c r="G31" s="233"/>
      <c r="H31" s="234" t="s">
        <v>1</v>
      </c>
      <c r="I31" s="143" t="s">
        <v>67</v>
      </c>
      <c r="J31" s="57"/>
      <c r="M31" s="1"/>
    </row>
    <row r="32" spans="1:13" s="1" customFormat="1" ht="30" x14ac:dyDescent="0.25">
      <c r="A32" s="60"/>
      <c r="B32" s="10" t="s">
        <v>156</v>
      </c>
      <c r="C32" s="74" t="s">
        <v>161</v>
      </c>
      <c r="D32" s="4" t="s">
        <v>208</v>
      </c>
      <c r="E32" s="4" t="s">
        <v>209</v>
      </c>
      <c r="F32" s="4" t="s">
        <v>210</v>
      </c>
      <c r="G32" s="5" t="s">
        <v>160</v>
      </c>
      <c r="H32" s="235"/>
      <c r="I32" s="144"/>
      <c r="J32" s="61"/>
    </row>
    <row r="33" spans="1:13" x14ac:dyDescent="0.25">
      <c r="A33" s="56"/>
      <c r="B33" s="6" t="s">
        <v>2</v>
      </c>
      <c r="C33" s="48">
        <f>SUM(C34:C37)</f>
        <v>0</v>
      </c>
      <c r="D33" s="48">
        <f>SUM(D34:D37)</f>
        <v>0</v>
      </c>
      <c r="E33" s="48">
        <f>SUM(E34:E37)</f>
        <v>0</v>
      </c>
      <c r="F33" s="48">
        <f>SUM(F34:F37)</f>
        <v>0</v>
      </c>
      <c r="G33" s="49">
        <f>SUM(G34:G37)</f>
        <v>0</v>
      </c>
      <c r="H33" s="50">
        <f>SUM(C33:G33)</f>
        <v>0</v>
      </c>
      <c r="I33" s="7"/>
      <c r="J33" s="57"/>
      <c r="M33" s="1"/>
    </row>
    <row r="34" spans="1:13" x14ac:dyDescent="0.25">
      <c r="A34" s="56"/>
      <c r="B34" s="8" t="s">
        <v>221</v>
      </c>
      <c r="C34" s="75"/>
      <c r="D34" s="76"/>
      <c r="E34" s="76"/>
      <c r="F34" s="76"/>
      <c r="G34" s="77"/>
      <c r="H34" s="9">
        <f>SUM(C34:G34)</f>
        <v>0</v>
      </c>
      <c r="I34" s="78"/>
      <c r="J34" s="57"/>
      <c r="M34" s="1"/>
    </row>
    <row r="35" spans="1:13" x14ac:dyDescent="0.25">
      <c r="A35" s="56"/>
      <c r="B35" s="125" t="s">
        <v>193</v>
      </c>
      <c r="C35" s="75"/>
      <c r="D35" s="76"/>
      <c r="E35" s="76"/>
      <c r="F35" s="76"/>
      <c r="G35" s="77"/>
      <c r="H35" s="9">
        <f t="shared" ref="H35:H37" si="0">SUM(C35:G35)</f>
        <v>0</v>
      </c>
      <c r="I35" s="78"/>
      <c r="J35" s="57"/>
      <c r="M35" s="1"/>
    </row>
    <row r="36" spans="1:13" x14ac:dyDescent="0.25">
      <c r="A36" s="56"/>
      <c r="B36" s="125" t="s">
        <v>58</v>
      </c>
      <c r="C36" s="75"/>
      <c r="D36" s="76"/>
      <c r="E36" s="76"/>
      <c r="F36" s="76"/>
      <c r="G36" s="77"/>
      <c r="H36" s="9">
        <f t="shared" si="0"/>
        <v>0</v>
      </c>
      <c r="I36" s="78"/>
      <c r="J36" s="57"/>
      <c r="M36" s="1"/>
    </row>
    <row r="37" spans="1:13" x14ac:dyDescent="0.25">
      <c r="A37" s="56"/>
      <c r="B37" s="124" t="s">
        <v>174</v>
      </c>
      <c r="C37" s="75"/>
      <c r="D37" s="76"/>
      <c r="E37" s="76"/>
      <c r="F37" s="76"/>
      <c r="G37" s="77"/>
      <c r="H37" s="9">
        <f t="shared" si="0"/>
        <v>0</v>
      </c>
      <c r="I37" s="78"/>
      <c r="J37" s="57"/>
      <c r="M37" s="1"/>
    </row>
    <row r="38" spans="1:13" x14ac:dyDescent="0.25">
      <c r="A38" s="56"/>
      <c r="B38" s="6" t="s">
        <v>3</v>
      </c>
      <c r="C38" s="48">
        <f>SUM(C39:C42)</f>
        <v>3188908</v>
      </c>
      <c r="D38" s="48">
        <f>SUM(D39:D42)</f>
        <v>0</v>
      </c>
      <c r="E38" s="48">
        <f>SUM(E39:E42)</f>
        <v>0</v>
      </c>
      <c r="F38" s="48">
        <f>SUM(F39:F42)</f>
        <v>0</v>
      </c>
      <c r="G38" s="49">
        <f>SUM(G39:G42)</f>
        <v>0</v>
      </c>
      <c r="H38" s="50">
        <f>SUM(C38:G38)</f>
        <v>3188908</v>
      </c>
      <c r="I38" s="7"/>
      <c r="J38" s="57"/>
      <c r="M38" s="1"/>
    </row>
    <row r="39" spans="1:13" ht="30" x14ac:dyDescent="0.25">
      <c r="A39" s="56"/>
      <c r="B39" s="8" t="s">
        <v>221</v>
      </c>
      <c r="C39" s="75">
        <v>3188908</v>
      </c>
      <c r="D39" s="76"/>
      <c r="E39" s="76"/>
      <c r="F39" s="76"/>
      <c r="G39" s="77"/>
      <c r="H39" s="9">
        <f>SUM(C39:G39)</f>
        <v>3188908</v>
      </c>
      <c r="I39" s="130" t="s">
        <v>213</v>
      </c>
      <c r="J39" s="57"/>
      <c r="M39" s="1"/>
    </row>
    <row r="40" spans="1:13" x14ac:dyDescent="0.25">
      <c r="A40" s="56"/>
      <c r="B40" s="125" t="s">
        <v>193</v>
      </c>
      <c r="C40" s="75"/>
      <c r="D40" s="76"/>
      <c r="E40" s="76"/>
      <c r="F40" s="76"/>
      <c r="G40" s="77"/>
      <c r="H40" s="9">
        <f>SUM(C40:G40)</f>
        <v>0</v>
      </c>
      <c r="I40" s="78"/>
      <c r="J40" s="57"/>
      <c r="M40" s="1"/>
    </row>
    <row r="41" spans="1:13" x14ac:dyDescent="0.25">
      <c r="A41" s="56"/>
      <c r="B41" s="125" t="s">
        <v>58</v>
      </c>
      <c r="C41" s="75"/>
      <c r="D41" s="76"/>
      <c r="E41" s="76"/>
      <c r="F41" s="76"/>
      <c r="G41" s="77"/>
      <c r="H41" s="9">
        <f t="shared" ref="H41:H42" si="1">SUM(C41:G41)</f>
        <v>0</v>
      </c>
      <c r="I41" s="78"/>
      <c r="J41" s="57"/>
      <c r="M41" s="1"/>
    </row>
    <row r="42" spans="1:13" x14ac:dyDescent="0.25">
      <c r="A42" s="56"/>
      <c r="B42" s="124" t="s">
        <v>174</v>
      </c>
      <c r="C42" s="75"/>
      <c r="D42" s="76"/>
      <c r="E42" s="76"/>
      <c r="F42" s="76"/>
      <c r="G42" s="77"/>
      <c r="H42" s="9">
        <f t="shared" si="1"/>
        <v>0</v>
      </c>
      <c r="I42" s="78"/>
      <c r="J42" s="57"/>
      <c r="M42" s="1"/>
    </row>
    <row r="43" spans="1:13" x14ac:dyDescent="0.25">
      <c r="A43" s="56"/>
      <c r="B43" s="6" t="s">
        <v>4</v>
      </c>
      <c r="C43" s="48">
        <f>SUM(C44:C47)</f>
        <v>27432639</v>
      </c>
      <c r="D43" s="48">
        <f>SUM(D44:D47)</f>
        <v>1709451.36</v>
      </c>
      <c r="E43" s="48">
        <f>SUM(E44:E47)</f>
        <v>6019001.6399999997</v>
      </c>
      <c r="F43" s="48">
        <f>SUM(F44:F47)</f>
        <v>0</v>
      </c>
      <c r="G43" s="49">
        <f>SUM(G44:G47)</f>
        <v>0</v>
      </c>
      <c r="H43" s="50">
        <f>SUM(C43:G43)</f>
        <v>35161092</v>
      </c>
      <c r="I43" s="7"/>
      <c r="J43" s="57"/>
      <c r="M43" s="1"/>
    </row>
    <row r="44" spans="1:13" x14ac:dyDescent="0.25">
      <c r="A44" s="56"/>
      <c r="B44" s="8" t="s">
        <v>221</v>
      </c>
      <c r="C44" s="75">
        <v>27395403</v>
      </c>
      <c r="D44" s="76">
        <v>1709451.36</v>
      </c>
      <c r="E44" s="76">
        <f>31911092-C44-D44</f>
        <v>2806237.6399999997</v>
      </c>
      <c r="F44" s="76"/>
      <c r="G44" s="77"/>
      <c r="H44" s="9">
        <f>SUM(C44:G44)</f>
        <v>31911092</v>
      </c>
      <c r="I44" s="78" t="s">
        <v>214</v>
      </c>
      <c r="J44" s="57"/>
      <c r="M44" s="1"/>
    </row>
    <row r="45" spans="1:13" x14ac:dyDescent="0.25">
      <c r="A45" s="56"/>
      <c r="B45" s="125" t="s">
        <v>193</v>
      </c>
      <c r="C45" s="75"/>
      <c r="D45" s="76"/>
      <c r="E45" s="76"/>
      <c r="F45" s="76"/>
      <c r="G45" s="77"/>
      <c r="H45" s="9">
        <f>SUM(C45:G45)</f>
        <v>0</v>
      </c>
      <c r="I45" s="78"/>
      <c r="J45" s="57"/>
      <c r="M45" s="1"/>
    </row>
    <row r="46" spans="1:13" x14ac:dyDescent="0.25">
      <c r="A46" s="56"/>
      <c r="B46" s="125" t="s">
        <v>216</v>
      </c>
      <c r="C46" s="75">
        <f>385+36851</f>
        <v>37236</v>
      </c>
      <c r="D46" s="76"/>
      <c r="E46" s="76">
        <f>3250000-D46-C46</f>
        <v>3212764</v>
      </c>
      <c r="F46" s="76"/>
      <c r="G46" s="77"/>
      <c r="H46" s="9">
        <f t="shared" ref="H46:H47" si="2">SUM(C46:G46)</f>
        <v>3250000</v>
      </c>
      <c r="I46" s="78" t="s">
        <v>215</v>
      </c>
      <c r="J46" s="57"/>
      <c r="M46" s="1"/>
    </row>
    <row r="47" spans="1:13" x14ac:dyDescent="0.25">
      <c r="A47" s="56"/>
      <c r="B47" s="124" t="s">
        <v>174</v>
      </c>
      <c r="C47" s="75"/>
      <c r="D47" s="76"/>
      <c r="E47" s="76"/>
      <c r="F47" s="76"/>
      <c r="G47" s="77"/>
      <c r="H47" s="9">
        <f t="shared" si="2"/>
        <v>0</v>
      </c>
      <c r="I47" s="78"/>
      <c r="J47" s="57"/>
      <c r="M47" s="1"/>
    </row>
    <row r="48" spans="1:13" s="1" customFormat="1" ht="15.75" thickBot="1" x14ac:dyDescent="0.3">
      <c r="A48" s="60"/>
      <c r="B48" s="10" t="s">
        <v>157</v>
      </c>
      <c r="C48" s="51">
        <f>C33+C38+C43</f>
        <v>30621547</v>
      </c>
      <c r="D48" s="51">
        <f>D33+D38+D43</f>
        <v>1709451.36</v>
      </c>
      <c r="E48" s="51">
        <f>E33+E38+E43</f>
        <v>6019001.6399999997</v>
      </c>
      <c r="F48" s="51">
        <f>F33+F38+F43</f>
        <v>0</v>
      </c>
      <c r="G48" s="52">
        <f>G33+G38+G43</f>
        <v>0</v>
      </c>
      <c r="H48" s="53">
        <f>SUM(C48:G48)</f>
        <v>38350000</v>
      </c>
      <c r="I48" s="7"/>
      <c r="J48" s="61"/>
    </row>
    <row r="49" spans="1:13" s="1" customFormat="1" ht="9.9499999999999993" customHeight="1" x14ac:dyDescent="0.25">
      <c r="A49" s="60"/>
      <c r="C49" s="79"/>
      <c r="D49" s="79"/>
      <c r="J49" s="61"/>
    </row>
    <row r="50" spans="1:13" s="1" customFormat="1" x14ac:dyDescent="0.25">
      <c r="A50" s="60"/>
      <c r="B50" s="156" t="s">
        <v>155</v>
      </c>
      <c r="C50" s="157"/>
      <c r="D50" s="157"/>
      <c r="E50" s="157"/>
      <c r="F50" s="157"/>
      <c r="G50" s="157"/>
      <c r="H50" s="157"/>
      <c r="I50" s="158"/>
      <c r="J50" s="61"/>
    </row>
    <row r="51" spans="1:13" x14ac:dyDescent="0.25">
      <c r="A51" s="56"/>
      <c r="B51" s="80" t="s">
        <v>69</v>
      </c>
      <c r="C51" s="150" t="s">
        <v>101</v>
      </c>
      <c r="D51" s="151"/>
      <c r="E51" s="148" t="s">
        <v>70</v>
      </c>
      <c r="F51" s="149"/>
      <c r="G51" s="154" t="s">
        <v>141</v>
      </c>
      <c r="H51" s="155"/>
      <c r="I51" s="16"/>
      <c r="J51" s="57"/>
      <c r="M51" s="1"/>
    </row>
    <row r="52" spans="1:13" x14ac:dyDescent="0.25">
      <c r="A52" s="56"/>
      <c r="B52" s="15" t="s">
        <v>222</v>
      </c>
      <c r="C52" s="152">
        <v>0.15</v>
      </c>
      <c r="D52" s="153"/>
      <c r="E52" t="s">
        <v>71</v>
      </c>
      <c r="G52" s="154" t="s">
        <v>138</v>
      </c>
      <c r="H52" s="155"/>
      <c r="I52" s="16"/>
      <c r="J52" s="57"/>
      <c r="M52" s="1"/>
    </row>
    <row r="53" spans="1:13" x14ac:dyDescent="0.25">
      <c r="A53" s="56"/>
      <c r="B53" s="18" t="s">
        <v>148</v>
      </c>
      <c r="C53" s="154" t="s">
        <v>55</v>
      </c>
      <c r="D53" s="155"/>
      <c r="E53" s="19" t="s">
        <v>72</v>
      </c>
      <c r="F53" s="19"/>
      <c r="G53" s="154" t="s">
        <v>138</v>
      </c>
      <c r="H53" s="155"/>
      <c r="I53" s="20"/>
      <c r="J53" s="57"/>
      <c r="M53" s="1"/>
    </row>
    <row r="54" spans="1:13" ht="9.9499999999999993" customHeight="1" x14ac:dyDescent="0.25">
      <c r="A54" s="56"/>
      <c r="J54" s="57"/>
      <c r="M54" s="1"/>
    </row>
    <row r="55" spans="1:13" x14ac:dyDescent="0.25">
      <c r="A55" s="56"/>
      <c r="B55" s="156" t="s">
        <v>68</v>
      </c>
      <c r="C55" s="157"/>
      <c r="D55" s="157"/>
      <c r="E55" s="157"/>
      <c r="F55" s="157"/>
      <c r="G55" s="157"/>
      <c r="H55" s="157"/>
      <c r="I55" s="158"/>
      <c r="J55" s="57"/>
      <c r="M55" s="1"/>
    </row>
    <row r="56" spans="1:13" ht="75" customHeight="1" x14ac:dyDescent="0.25">
      <c r="A56" s="56"/>
      <c r="B56" s="159" t="s">
        <v>176</v>
      </c>
      <c r="C56" s="160"/>
      <c r="D56" s="161"/>
      <c r="E56" s="74" t="s">
        <v>191</v>
      </c>
      <c r="F56" s="74" t="s">
        <v>192</v>
      </c>
      <c r="G56" s="74" t="str">
        <f>IF(FCOR=TRUE, "Actuals at Final Completion", "Actuals to Date")</f>
        <v>Actuals at Final Completion</v>
      </c>
      <c r="H56" s="113" t="s">
        <v>195</v>
      </c>
      <c r="I56" s="11" t="s">
        <v>67</v>
      </c>
      <c r="J56" s="57"/>
      <c r="M56" s="1"/>
    </row>
    <row r="57" spans="1:13" x14ac:dyDescent="0.25">
      <c r="A57" s="56"/>
      <c r="B57" s="12" t="s">
        <v>41</v>
      </c>
      <c r="C57" s="13"/>
      <c r="D57" s="14"/>
      <c r="E57" s="81">
        <v>54110</v>
      </c>
      <c r="F57" s="81">
        <v>54110</v>
      </c>
      <c r="G57" s="82">
        <f>36712+23260</f>
        <v>59972</v>
      </c>
      <c r="H57" s="114">
        <f>IF($H$56=Lists!$D$8, IFERROR(F57-E57, ""), IF($H$56=Lists!$D$9, IFERROR(G57-E57, ""), IFERROR(G57-F57, "")))</f>
        <v>5862</v>
      </c>
      <c r="I57" s="83"/>
      <c r="J57" s="57"/>
      <c r="M57" s="1"/>
    </row>
    <row r="58" spans="1:13" x14ac:dyDescent="0.25">
      <c r="A58" s="56"/>
      <c r="B58" s="15" t="s">
        <v>42</v>
      </c>
      <c r="D58" s="16"/>
      <c r="E58" s="81">
        <v>38147</v>
      </c>
      <c r="F58" s="81">
        <v>38147</v>
      </c>
      <c r="G58" s="82"/>
      <c r="H58" s="114">
        <f>IF($H$56=Lists!$D$8, IFERROR(F58-E58, ""), IF($H$56=Lists!$D$9, IFERROR(G58-E58, ""), IFERROR(G58-F58, "")))</f>
        <v>-38147</v>
      </c>
      <c r="I58" s="83"/>
      <c r="J58" s="57"/>
      <c r="M58" s="1"/>
    </row>
    <row r="59" spans="1:13" x14ac:dyDescent="0.25">
      <c r="A59" s="56"/>
      <c r="B59" s="15" t="s">
        <v>43</v>
      </c>
      <c r="D59" s="16"/>
      <c r="E59" s="17">
        <f>IFERROR(E58/E57, "")</f>
        <v>0.70498983552023653</v>
      </c>
      <c r="F59" s="17">
        <f t="shared" ref="F59:G59" si="3">IFERROR(F58/F57, "")</f>
        <v>0.70498983552023653</v>
      </c>
      <c r="G59" s="17">
        <f t="shared" si="3"/>
        <v>0</v>
      </c>
      <c r="H59" s="115">
        <f t="shared" ref="H59" si="4">IFERROR(G59-F59, "")</f>
        <v>-0.70498983552023653</v>
      </c>
      <c r="I59" s="84"/>
      <c r="J59" s="57"/>
      <c r="M59" s="1"/>
    </row>
    <row r="60" spans="1:13" x14ac:dyDescent="0.25">
      <c r="A60" s="56"/>
      <c r="B60" s="15" t="s">
        <v>10</v>
      </c>
      <c r="D60" s="16"/>
      <c r="E60" s="81"/>
      <c r="F60" s="81"/>
      <c r="G60" s="82">
        <v>125000</v>
      </c>
      <c r="H60" s="116">
        <f>IF($H$56=Lists!$D$8, IFERROR(F60-E60, ""), IF($H$56=Lists!$D$9, IFERROR(G60-E60, ""), IFERROR(G60-F60, "")))</f>
        <v>125000</v>
      </c>
      <c r="I60" s="83"/>
      <c r="J60" s="57"/>
      <c r="M60" s="1"/>
    </row>
    <row r="61" spans="1:13" x14ac:dyDescent="0.25">
      <c r="A61" s="56"/>
      <c r="B61" s="18" t="s">
        <v>39</v>
      </c>
      <c r="C61" s="19"/>
      <c r="D61" s="20"/>
      <c r="E61" s="82"/>
      <c r="F61" s="82"/>
      <c r="G61" s="82"/>
      <c r="H61" s="116">
        <f>IF($H$56=Lists!$D$8, IFERROR(F61-E61, ""), IF($H$56=Lists!$D$9, IFERROR(G61-E61, ""), IFERROR(G61-F61, "")))</f>
        <v>0</v>
      </c>
      <c r="I61" s="85"/>
      <c r="J61" s="57"/>
      <c r="M61" s="1"/>
    </row>
    <row r="62" spans="1:13" x14ac:dyDescent="0.25">
      <c r="A62" s="56"/>
      <c r="B62" s="15" t="s">
        <v>19</v>
      </c>
      <c r="E62" s="21">
        <f>IFERROR(E91/E57, "")</f>
        <v>390.06442432082792</v>
      </c>
      <c r="F62" s="21">
        <f>IFERROR(F91/F57, "")</f>
        <v>370.74477915357608</v>
      </c>
      <c r="G62" s="21">
        <f>IFERROR(G91/G57, "")</f>
        <v>337.00122340425531</v>
      </c>
      <c r="H62" s="117">
        <f>IF($H$56=Lists!$D$8, IFERROR(F62-E62, ""), IF($H$56=Lists!$D$9, IFERROR(G62-E62, ""), IFERROR(G62-F62, "")))</f>
        <v>-33.743555749320763</v>
      </c>
      <c r="I62" s="86"/>
      <c r="J62" s="57"/>
      <c r="K62" s="87"/>
    </row>
    <row r="63" spans="1:13" x14ac:dyDescent="0.25">
      <c r="A63" s="56"/>
      <c r="B63" s="18" t="s">
        <v>162</v>
      </c>
      <c r="C63" s="19"/>
      <c r="D63" s="20"/>
      <c r="E63" s="22">
        <f>IFERROR(E97/E57, "")</f>
        <v>483.11519127702826</v>
      </c>
      <c r="F63" s="22">
        <f>IFERROR(F97/F57, "")</f>
        <v>448.19336536684534</v>
      </c>
      <c r="G63" s="22">
        <f>IFERROR(G97/G57, "")</f>
        <v>445.7399729873942</v>
      </c>
      <c r="H63" s="117">
        <f>IF($H$56=Lists!$D$8, IFERROR(F63-E63, ""), IF($H$56=Lists!$D$9, IFERROR(G63-E63, ""), IFERROR(G63-F63, "")))</f>
        <v>-2.4533923794511452</v>
      </c>
      <c r="I63" s="88"/>
      <c r="J63" s="57"/>
      <c r="K63" s="87"/>
    </row>
    <row r="64" spans="1:13" x14ac:dyDescent="0.25">
      <c r="A64" s="56"/>
      <c r="B64" s="162" t="s">
        <v>5</v>
      </c>
      <c r="C64" s="163"/>
      <c r="D64" s="163"/>
      <c r="E64" s="163"/>
      <c r="F64" s="163"/>
      <c r="G64" s="163"/>
      <c r="H64" s="163"/>
      <c r="I64" s="164"/>
      <c r="J64" s="57"/>
    </row>
    <row r="65" spans="1:10" x14ac:dyDescent="0.25">
      <c r="A65" s="56"/>
      <c r="B65" s="12" t="s">
        <v>6</v>
      </c>
      <c r="C65" s="13"/>
      <c r="D65" s="14"/>
      <c r="E65" s="89">
        <v>43435</v>
      </c>
      <c r="F65" s="89">
        <v>43435</v>
      </c>
      <c r="G65" s="90">
        <v>43567</v>
      </c>
      <c r="H65" s="114" t="str">
        <f>IF(SUM(E65:G65)=0, "", IF($H$56=Lists!$D$8, IFERROR(MROUND(CONVERT(F65-E65,"day","yr")*12, 0.5)&amp;" mo.", ""), IF($H$56=Lists!$D$9, IFERROR(MROUND(CONVERT(G65-E65,"day","yr")*12, 0.5)&amp;" mo.", ""), IFERROR(MROUND(CONVERT(G65-F65,"day","yr")*12, 0.5)&amp;" mo.", ""))))</f>
        <v>4.5 mo.</v>
      </c>
      <c r="I65" s="83" t="s">
        <v>217</v>
      </c>
      <c r="J65" s="57"/>
    </row>
    <row r="66" spans="1:10" x14ac:dyDescent="0.25">
      <c r="A66" s="56"/>
      <c r="B66" s="15" t="s">
        <v>7</v>
      </c>
      <c r="D66" s="16"/>
      <c r="E66" s="89">
        <v>43466</v>
      </c>
      <c r="F66" s="89">
        <v>43466</v>
      </c>
      <c r="G66" s="90">
        <v>43568</v>
      </c>
      <c r="H66" s="114" t="str">
        <f>IF(SUM(E66:G66)=0, "", IF($H$56=Lists!$D$8, IFERROR(MROUND(CONVERT(F66-E66,"day","yr")*12, 0.5)&amp;" mo.", ""), IF($H$56=Lists!$D$9, IFERROR(MROUND(CONVERT(G66-E66,"day","yr")*12, 0.5)&amp;" mo.", ""), IFERROR(MROUND(CONVERT(G66-F66,"day","yr")*12, 0.5)&amp;" mo.", ""))))</f>
        <v>3.5 mo.</v>
      </c>
      <c r="I66" s="83"/>
      <c r="J66" s="57"/>
    </row>
    <row r="67" spans="1:10" x14ac:dyDescent="0.25">
      <c r="A67" s="56"/>
      <c r="B67" s="15" t="s">
        <v>163</v>
      </c>
      <c r="D67" s="16"/>
      <c r="E67" s="89"/>
      <c r="F67" s="89">
        <v>44063</v>
      </c>
      <c r="G67" s="90">
        <v>44068</v>
      </c>
      <c r="H67" s="114" t="str">
        <f>IF(SUM(E67:G67)=0, "", IF($H$56=Lists!$D$8, IFERROR(MROUND(CONVERT(F67-E67,"day","yr")*12, 0.5)&amp;" mo.", ""), IF($H$56=Lists!$D$9, IFERROR(MROUND(CONVERT(G67-E67,"day","yr")*12, 0.5)&amp;" mo.", ""), IFERROR(MROUND(CONVERT(G67-F67,"day","yr")*12, 0.5)&amp;" mo.", ""))))</f>
        <v>0 mo.</v>
      </c>
      <c r="I67" s="83"/>
      <c r="J67" s="57"/>
    </row>
    <row r="68" spans="1:10" x14ac:dyDescent="0.25">
      <c r="A68" s="56"/>
      <c r="B68" s="15" t="s">
        <v>66</v>
      </c>
      <c r="D68" s="16"/>
      <c r="E68" s="89">
        <v>43922</v>
      </c>
      <c r="F68" s="89">
        <v>44070</v>
      </c>
      <c r="G68" s="90">
        <v>44132</v>
      </c>
      <c r="H68" s="114" t="str">
        <f>IF(SUM(E68:G68)=0, "", IF($H$56=Lists!$D$8, IFERROR(MROUND(CONVERT(F68-E68,"day","yr")*12, 0.5)&amp;" mo.", ""), IF($H$56=Lists!$D$9, IFERROR(MROUND(CONVERT(G68-E68,"day","yr")*12, 0.5)&amp;" mo.", ""), IFERROR(MROUND(CONVERT(G68-F68,"day","yr")*12, 0.5)&amp;" mo.", ""))))</f>
        <v>2 mo.</v>
      </c>
      <c r="I68" s="83"/>
      <c r="J68" s="57"/>
    </row>
    <row r="69" spans="1:10" ht="45" customHeight="1" x14ac:dyDescent="0.25">
      <c r="A69" s="56"/>
      <c r="B69" s="15" t="s">
        <v>8</v>
      </c>
      <c r="D69" s="16"/>
      <c r="E69" s="89">
        <v>44743</v>
      </c>
      <c r="F69" s="89">
        <v>44999</v>
      </c>
      <c r="G69" s="90">
        <v>45159</v>
      </c>
      <c r="H69" s="114" t="str">
        <f>IF(SUM(E69:G69)=0, "", IF($H$56=Lists!$D$8, IFERROR(MROUND(CONVERT(F69-E69,"day","yr")*12, 0.5)&amp;" mo.", ""), IF($H$56=Lists!$D$9, IFERROR(MROUND(CONVERT(G69-E69,"day","yr")*12, 0.5)&amp;" mo.", ""), IFERROR(MROUND(CONVERT(G69-F69,"day","yr")*12, 0.5)&amp;" mo.", ""))))</f>
        <v>5.5 mo.</v>
      </c>
      <c r="I69" s="131" t="s">
        <v>220</v>
      </c>
      <c r="J69" s="57"/>
    </row>
    <row r="70" spans="1:10" x14ac:dyDescent="0.25">
      <c r="A70" s="56"/>
      <c r="B70" s="18" t="s">
        <v>9</v>
      </c>
      <c r="C70" s="19"/>
      <c r="D70" s="20"/>
      <c r="E70" s="89"/>
      <c r="F70" s="89">
        <v>45731</v>
      </c>
      <c r="G70" s="90">
        <v>45838</v>
      </c>
      <c r="H70" s="114" t="str">
        <f>IF(SUM(E70:G70)=0, "", IF($H$56=Lists!$D$8, IFERROR(MROUND(CONVERT(F70-E70,"day","yr")*12, 0.5)&amp;" mo.", ""), IF($H$56=Lists!$D$9, IFERROR(MROUND(CONVERT(G70-E70,"day","yr")*12, 0.5)&amp;" mo.", ""), IFERROR(MROUND(CONVERT(G70-F70,"day","yr")*12, 0.5)&amp;" mo.", ""))))</f>
        <v>3.5 mo.</v>
      </c>
      <c r="I70" s="83"/>
      <c r="J70" s="57"/>
    </row>
    <row r="71" spans="1:10" ht="9.9499999999999993" customHeight="1" thickBot="1" x14ac:dyDescent="0.3">
      <c r="A71" s="91"/>
      <c r="B71" s="23"/>
      <c r="C71" s="23"/>
      <c r="D71" s="23"/>
      <c r="E71" s="24"/>
      <c r="F71" s="24"/>
      <c r="G71" s="24"/>
      <c r="H71" s="25"/>
      <c r="I71" s="92"/>
      <c r="J71" s="93"/>
    </row>
    <row r="72" spans="1:10" s="69" customFormat="1" ht="27" customHeight="1" thickTop="1" thickBot="1" x14ac:dyDescent="0.3">
      <c r="A72" s="203" t="s">
        <v>152</v>
      </c>
      <c r="B72" s="204"/>
      <c r="C72" s="204"/>
      <c r="D72" s="204"/>
      <c r="E72" s="204"/>
      <c r="F72" s="204"/>
      <c r="G72" s="204"/>
      <c r="H72" s="204"/>
      <c r="I72" s="204"/>
      <c r="J72" s="205"/>
    </row>
    <row r="73" spans="1:10" ht="9.9499999999999993" customHeight="1" thickTop="1" x14ac:dyDescent="0.25">
      <c r="A73" s="56"/>
      <c r="B73" s="33"/>
      <c r="C73" s="33"/>
      <c r="D73" s="33"/>
      <c r="E73" s="26"/>
      <c r="F73" s="26"/>
      <c r="G73" s="26"/>
      <c r="H73" s="27"/>
      <c r="I73" s="94"/>
      <c r="J73" s="57"/>
    </row>
    <row r="74" spans="1:10" ht="75" customHeight="1" x14ac:dyDescent="0.25">
      <c r="A74" s="56"/>
      <c r="B74" s="159" t="s">
        <v>176</v>
      </c>
      <c r="C74" s="160"/>
      <c r="D74" s="161"/>
      <c r="E74" s="74" t="s">
        <v>196</v>
      </c>
      <c r="F74" s="74" t="s">
        <v>197</v>
      </c>
      <c r="G74" s="74" t="str">
        <f>IF(FCOR=TRUE, "Actual Cost Data at Final Completion", "Actual Costs to Date")</f>
        <v>Actual Cost Data at Final Completion</v>
      </c>
      <c r="H74" s="74" t="str">
        <f>H56</f>
        <v>Estimate as Currently Funded to Actuals Variance</v>
      </c>
      <c r="I74" s="11" t="s">
        <v>67</v>
      </c>
      <c r="J74" s="57"/>
    </row>
    <row r="75" spans="1:10" x14ac:dyDescent="0.25">
      <c r="A75" s="56"/>
      <c r="B75" s="156" t="s">
        <v>11</v>
      </c>
      <c r="C75" s="157"/>
      <c r="D75" s="157"/>
      <c r="E75" s="157"/>
      <c r="F75" s="157"/>
      <c r="G75" s="157"/>
      <c r="H75" s="157"/>
      <c r="I75" s="158"/>
      <c r="J75" s="57"/>
    </row>
    <row r="76" spans="1:10" x14ac:dyDescent="0.25">
      <c r="A76" s="56"/>
      <c r="B76" s="145" t="s">
        <v>50</v>
      </c>
      <c r="C76" s="146"/>
      <c r="D76" s="147"/>
      <c r="E76" s="95"/>
      <c r="F76" s="95"/>
      <c r="G76" s="95"/>
      <c r="H76" s="118">
        <f>IF($H$56=Lists!$D$8, IFERROR(F76-E76, ""), IF($H$56=Lists!$D$9, IFERROR(G76-E76, ""), IFERROR(G76-F76, "")))</f>
        <v>0</v>
      </c>
      <c r="I76" s="83"/>
      <c r="J76" s="57"/>
    </row>
    <row r="77" spans="1:10" ht="9.9499999999999993" customHeight="1" x14ac:dyDescent="0.25">
      <c r="A77" s="56"/>
      <c r="B77" s="28"/>
      <c r="C77" s="28"/>
      <c r="D77" s="28"/>
      <c r="E77" s="29"/>
      <c r="F77" s="29"/>
      <c r="G77" s="29"/>
      <c r="H77" s="30"/>
      <c r="I77" s="96"/>
      <c r="J77" s="57"/>
    </row>
    <row r="78" spans="1:10" x14ac:dyDescent="0.25">
      <c r="A78" s="56"/>
      <c r="B78" s="156" t="s">
        <v>12</v>
      </c>
      <c r="C78" s="157"/>
      <c r="D78" s="157"/>
      <c r="E78" s="157"/>
      <c r="F78" s="157"/>
      <c r="G78" s="157"/>
      <c r="H78" s="157"/>
      <c r="I78" s="158"/>
      <c r="J78" s="57"/>
    </row>
    <row r="79" spans="1:10" x14ac:dyDescent="0.25">
      <c r="A79" s="56"/>
      <c r="B79" s="12" t="s">
        <v>44</v>
      </c>
      <c r="C79" s="13"/>
      <c r="D79" s="14"/>
      <c r="E79" s="97">
        <v>274920</v>
      </c>
      <c r="F79" s="97">
        <v>247134</v>
      </c>
      <c r="G79" s="98">
        <v>274920</v>
      </c>
      <c r="H79" s="31">
        <f>IF($H$56=Lists!$D$8, IFERROR(F79-E79, ""), IF($H$56=Lists!$D$9, IFERROR(G79-E79, ""), IFERROR(G79-F79, "")))</f>
        <v>27786</v>
      </c>
      <c r="I79" s="83"/>
      <c r="J79" s="57"/>
    </row>
    <row r="80" spans="1:10" x14ac:dyDescent="0.25">
      <c r="A80" s="56"/>
      <c r="B80" s="15" t="s">
        <v>164</v>
      </c>
      <c r="D80" s="16"/>
      <c r="E80" s="97">
        <v>1557188</v>
      </c>
      <c r="F80" s="97">
        <v>1600717</v>
      </c>
      <c r="G80" s="98">
        <v>2276260.02</v>
      </c>
      <c r="H80" s="31">
        <f>IF($H$56=Lists!$D$8, IFERROR(F80-E80, ""), IF($H$56=Lists!$D$9, IFERROR(G80-E80, ""), IFERROR(G80-F80, "")))</f>
        <v>675543.02</v>
      </c>
      <c r="I80" s="83"/>
      <c r="J80" s="57"/>
    </row>
    <row r="81" spans="1:10" x14ac:dyDescent="0.25">
      <c r="A81" s="56"/>
      <c r="B81" s="15" t="s">
        <v>166</v>
      </c>
      <c r="D81" s="16"/>
      <c r="E81" s="97">
        <v>1255716</v>
      </c>
      <c r="F81" s="97">
        <v>905707</v>
      </c>
      <c r="G81" s="98">
        <v>205982.7</v>
      </c>
      <c r="H81" s="31">
        <f>IF($H$56=Lists!$D$8, IFERROR(F81-E81, ""), IF($H$56=Lists!$D$9, IFERROR(G81-E81, ""), IFERROR(G81-F81, "")))</f>
        <v>-699724.3</v>
      </c>
      <c r="I81" s="83"/>
      <c r="J81" s="57"/>
    </row>
    <row r="82" spans="1:10" x14ac:dyDescent="0.25">
      <c r="A82" s="56"/>
      <c r="B82" s="15" t="s">
        <v>165</v>
      </c>
      <c r="D82" s="16"/>
      <c r="E82" s="97">
        <v>761540</v>
      </c>
      <c r="F82" s="97">
        <f>580554*1.2231</f>
        <v>710075.59740000009</v>
      </c>
      <c r="G82" s="97">
        <v>1151466.18</v>
      </c>
      <c r="H82" s="31">
        <f>IF($H$56=Lists!$D$8, IFERROR(F82-E82, ""), IF($H$56=Lists!$D$9, IFERROR(G82-E82, ""), IFERROR(G82-F82, "")))</f>
        <v>441390.58259999985</v>
      </c>
      <c r="I82" s="83"/>
      <c r="J82" s="57"/>
    </row>
    <row r="83" spans="1:10" x14ac:dyDescent="0.25">
      <c r="A83" s="56"/>
      <c r="B83" s="15" t="s">
        <v>167</v>
      </c>
      <c r="D83" s="16"/>
      <c r="E83" s="97">
        <v>324712</v>
      </c>
      <c r="F83" s="97">
        <f>1600496-F82</f>
        <v>890420.40259999991</v>
      </c>
      <c r="G83" s="97">
        <v>408663.79</v>
      </c>
      <c r="H83" s="32">
        <f>IF($H$56=Lists!$D$8, IFERROR(F83-E83, ""), IF($H$56=Lists!$D$9, IFERROR(G83-E83, ""), IFERROR(G83-F83, "")))</f>
        <v>-481756.61259999993</v>
      </c>
      <c r="I83" s="83"/>
      <c r="J83" s="57"/>
    </row>
    <row r="84" spans="1:10" x14ac:dyDescent="0.25">
      <c r="A84" s="56"/>
      <c r="B84" s="15" t="s">
        <v>13</v>
      </c>
      <c r="D84" s="16"/>
      <c r="E84" s="97">
        <v>611583</v>
      </c>
      <c r="F84" s="97">
        <v>450100</v>
      </c>
      <c r="G84" s="98"/>
      <c r="H84" s="31">
        <f>IF($H$56=Lists!$D$8, IFERROR(F84-E84, ""), IF($H$56=Lists!$D$9, IFERROR(G84-E84, ""), IFERROR(G84-F84, "")))</f>
        <v>-450100</v>
      </c>
      <c r="I84" s="99"/>
      <c r="J84" s="57"/>
    </row>
    <row r="85" spans="1:10" x14ac:dyDescent="0.25">
      <c r="A85" s="56"/>
      <c r="B85" s="218" t="s">
        <v>14</v>
      </c>
      <c r="C85" s="219"/>
      <c r="D85" s="220"/>
      <c r="E85" s="34">
        <f>SUM(E79:E84)</f>
        <v>4785659</v>
      </c>
      <c r="F85" s="34">
        <f>SUM(F79:F84)</f>
        <v>4804154</v>
      </c>
      <c r="G85" s="34">
        <f>SUM(G79:G84)</f>
        <v>4317292.6900000004</v>
      </c>
      <c r="H85" s="35">
        <f>IF($H$56=Lists!$D$8, IFERROR(F85-E85, ""), IF($H$56=Lists!$D$9, IFERROR(G85-E85, ""), IFERROR(G85-F85, "")))</f>
        <v>-486861.30999999959</v>
      </c>
      <c r="I85" s="100"/>
      <c r="J85" s="57"/>
    </row>
    <row r="86" spans="1:10" ht="9.9499999999999993" customHeight="1" x14ac:dyDescent="0.25">
      <c r="A86" s="56"/>
      <c r="J86" s="57"/>
    </row>
    <row r="87" spans="1:10" x14ac:dyDescent="0.25">
      <c r="A87" s="56"/>
      <c r="B87" s="156" t="s">
        <v>15</v>
      </c>
      <c r="C87" s="157"/>
      <c r="D87" s="157"/>
      <c r="E87" s="157"/>
      <c r="F87" s="157"/>
      <c r="G87" s="157"/>
      <c r="H87" s="157"/>
      <c r="I87" s="158"/>
      <c r="J87" s="57"/>
    </row>
    <row r="88" spans="1:10" ht="14.45" customHeight="1" x14ac:dyDescent="0.25">
      <c r="A88" s="56"/>
      <c r="B88" s="12" t="s">
        <v>45</v>
      </c>
      <c r="C88" s="13"/>
      <c r="D88" s="14"/>
      <c r="E88" s="97">
        <v>2756933</v>
      </c>
      <c r="F88" s="97">
        <v>0</v>
      </c>
      <c r="G88" s="98">
        <v>1644788</v>
      </c>
      <c r="H88" s="36">
        <f>IF($H$56=Lists!$D$8, IFERROR(F88-E88, ""), IF($H$56=Lists!$D$9, IFERROR(G88-E88, ""), IFERROR(G88-F88, "")))</f>
        <v>1644788</v>
      </c>
      <c r="I88" s="83"/>
      <c r="J88" s="57"/>
    </row>
    <row r="89" spans="1:10" x14ac:dyDescent="0.25">
      <c r="A89" s="56"/>
      <c r="B89" s="15" t="s">
        <v>46</v>
      </c>
      <c r="D89" s="16"/>
      <c r="E89" s="97"/>
      <c r="F89" s="97"/>
      <c r="G89" s="98"/>
      <c r="H89" s="36">
        <f>IF($H$56=Lists!$D$8, IFERROR(F89-E89, ""), IF($H$56=Lists!$D$9, IFERROR(G89-E89, ""), IFERROR(G89-F89, "")))</f>
        <v>0</v>
      </c>
      <c r="I89" s="99"/>
      <c r="J89" s="57"/>
    </row>
    <row r="90" spans="1:10" x14ac:dyDescent="0.25">
      <c r="A90" s="56"/>
      <c r="B90" s="15" t="s">
        <v>47</v>
      </c>
      <c r="D90" s="16"/>
      <c r="E90" s="97">
        <v>18349453</v>
      </c>
      <c r="F90" s="97">
        <v>20061000</v>
      </c>
      <c r="G90" s="97">
        <v>18565849.370000001</v>
      </c>
      <c r="H90" s="37">
        <f>IF($H$56=Lists!$D$8, IFERROR(F90-E90, ""), IF($H$56=Lists!$D$9, IFERROR(G90-E90, ""), IFERROR(G90-F90, "")))</f>
        <v>-1495150.629999999</v>
      </c>
      <c r="I90" s="99"/>
      <c r="J90" s="57"/>
    </row>
    <row r="91" spans="1:10" x14ac:dyDescent="0.25">
      <c r="A91" s="56"/>
      <c r="B91" s="224" t="s">
        <v>51</v>
      </c>
      <c r="C91" s="225"/>
      <c r="D91" s="226"/>
      <c r="E91" s="38">
        <f>SUM(E88:E90)</f>
        <v>21106386</v>
      </c>
      <c r="F91" s="38">
        <f t="shared" ref="F91:G91" si="5">SUM(F88:F90)</f>
        <v>20061000</v>
      </c>
      <c r="G91" s="38">
        <f t="shared" si="5"/>
        <v>20210637.370000001</v>
      </c>
      <c r="H91" s="36">
        <f>IF($H$56=Lists!$D$8, IFERROR(F91-E91, ""), IF($H$56=Lists!$D$9, IFERROR(G91-E91, ""), IFERROR(G91-F91, "")))</f>
        <v>149637.37000000104</v>
      </c>
      <c r="I91" s="100"/>
      <c r="J91" s="57"/>
    </row>
    <row r="92" spans="1:10" x14ac:dyDescent="0.25">
      <c r="A92" s="56"/>
      <c r="B92" s="15" t="s">
        <v>48</v>
      </c>
      <c r="D92" s="16"/>
      <c r="E92" s="97">
        <v>2680113</v>
      </c>
      <c r="F92" s="97">
        <v>2006100</v>
      </c>
      <c r="G92" s="98">
        <v>4095159.1</v>
      </c>
      <c r="H92" s="36">
        <f>IF($H$56=Lists!$D$8, IFERROR(F92-E92, ""), IF($H$56=Lists!$D$9, IFERROR(G92-E92, ""), IFERROR(G92-F92, "")))</f>
        <v>2089059.1</v>
      </c>
      <c r="I92" s="99"/>
      <c r="J92" s="57"/>
    </row>
    <row r="93" spans="1:10" x14ac:dyDescent="0.25">
      <c r="A93" s="56"/>
      <c r="B93" s="15" t="s">
        <v>49</v>
      </c>
      <c r="D93" s="16"/>
      <c r="E93" s="97"/>
      <c r="F93" s="97"/>
      <c r="G93" s="97"/>
      <c r="H93" s="36">
        <f>IF($H$56=Lists!$D$8, IFERROR(F93-E93, ""), IF($H$56=Lists!$D$9, IFERROR(G93-E93, ""), IFERROR(G93-F93, "")))</f>
        <v>0</v>
      </c>
      <c r="I93" s="99"/>
      <c r="J93" s="57"/>
    </row>
    <row r="94" spans="1:10" x14ac:dyDescent="0.25">
      <c r="A94" s="56"/>
      <c r="B94" s="15" t="s">
        <v>40</v>
      </c>
      <c r="D94" s="16"/>
      <c r="E94" s="97">
        <v>2354864</v>
      </c>
      <c r="F94" s="97">
        <v>2184643</v>
      </c>
      <c r="G94" s="97">
        <v>2426121.19</v>
      </c>
      <c r="H94" s="36">
        <f>IF($H$56=Lists!$D$8, IFERROR(F94-E94, ""), IF($H$56=Lists!$D$9, IFERROR(G94-E94, ""), IFERROR(G94-F94, "")))</f>
        <v>241478.18999999994</v>
      </c>
      <c r="I94" s="99"/>
      <c r="J94" s="57"/>
    </row>
    <row r="95" spans="1:10" x14ac:dyDescent="0.25">
      <c r="A95" s="56"/>
      <c r="B95" s="15" t="str">
        <f>IF(C53=Lists!J3, "GCCM Costs", IF(C53=Lists!J4, "Design-Build Costs", ""))</f>
        <v/>
      </c>
      <c r="D95" s="16"/>
      <c r="E95" s="97"/>
      <c r="F95" s="97"/>
      <c r="G95" s="97"/>
      <c r="H95" s="36">
        <f>IF($H$56=Lists!$D$8, IFERROR(F95-E95, ""), IF($H$56=Lists!$D$9, IFERROR(G95-E95, ""), IFERROR(G95-F95, "")))</f>
        <v>0</v>
      </c>
      <c r="I95" s="99"/>
      <c r="J95" s="57"/>
    </row>
    <row r="96" spans="1:10" x14ac:dyDescent="0.25">
      <c r="A96" s="56"/>
      <c r="B96" s="15" t="str">
        <f>IF(C53=Lists!J3, "GCCM Risk Contingency", "")</f>
        <v/>
      </c>
      <c r="D96" s="16"/>
      <c r="E96" s="97"/>
      <c r="F96" s="97"/>
      <c r="G96" s="97"/>
      <c r="H96" s="36">
        <f>IF($H$56=Lists!$D$8, IFERROR(F96-E96, ""), IF($H$56=Lists!$D$9, IFERROR(G96-E96, ""), IFERROR(G96-F96, "")))</f>
        <v>0</v>
      </c>
      <c r="I96" s="99"/>
      <c r="J96" s="57"/>
    </row>
    <row r="97" spans="1:10" x14ac:dyDescent="0.25">
      <c r="A97" s="56"/>
      <c r="B97" s="218" t="s">
        <v>52</v>
      </c>
      <c r="C97" s="219"/>
      <c r="D97" s="220"/>
      <c r="E97" s="38">
        <f>SUM(E91:E96)</f>
        <v>26141363</v>
      </c>
      <c r="F97" s="38">
        <f t="shared" ref="F97:G97" si="6">SUM(F91:F96)</f>
        <v>24251743</v>
      </c>
      <c r="G97" s="38">
        <f t="shared" si="6"/>
        <v>26731917.660000004</v>
      </c>
      <c r="H97" s="39">
        <f>IF($H$56=Lists!$D$8, IFERROR(F97-E97, ""), IF($H$56=Lists!$D$9, IFERROR(G97-E97, ""), IFERROR(G97-F97, "")))</f>
        <v>2480174.6600000039</v>
      </c>
      <c r="I97" s="84"/>
      <c r="J97" s="57"/>
    </row>
    <row r="98" spans="1:10" ht="9.9499999999999993" customHeight="1" x14ac:dyDescent="0.25">
      <c r="A98" s="56"/>
      <c r="J98" s="57"/>
    </row>
    <row r="99" spans="1:10" x14ac:dyDescent="0.25">
      <c r="A99" s="56"/>
      <c r="B99" s="156" t="s">
        <v>16</v>
      </c>
      <c r="C99" s="157"/>
      <c r="D99" s="157"/>
      <c r="E99" s="157"/>
      <c r="F99" s="157"/>
      <c r="G99" s="157"/>
      <c r="H99" s="157"/>
      <c r="I99" s="158"/>
      <c r="J99" s="57"/>
    </row>
    <row r="100" spans="1:10" x14ac:dyDescent="0.25">
      <c r="A100" s="56"/>
      <c r="B100" s="40" t="s">
        <v>17</v>
      </c>
      <c r="D100" s="16"/>
      <c r="E100" s="101">
        <v>4432171</v>
      </c>
      <c r="F100" s="101">
        <v>4726703</v>
      </c>
      <c r="G100" s="102">
        <v>2052714.39</v>
      </c>
      <c r="H100" s="41">
        <f>IF($H$56=Lists!$D$8, IFERROR(F100-E100, ""), IF($H$56=Lists!$D$9, IFERROR(G100-E100, ""), IFERROR(G100-F100, "")))</f>
        <v>-2673988.6100000003</v>
      </c>
      <c r="I100" s="103"/>
      <c r="J100" s="104"/>
    </row>
    <row r="101" spans="1:10" x14ac:dyDescent="0.25">
      <c r="A101" s="56"/>
      <c r="B101" s="40" t="s">
        <v>18</v>
      </c>
      <c r="D101" s="16"/>
      <c r="E101" s="101">
        <v>105532</v>
      </c>
      <c r="F101" s="101">
        <v>98006</v>
      </c>
      <c r="G101" s="102">
        <v>98006</v>
      </c>
      <c r="H101" s="41">
        <f>IF($H$56=Lists!$D$8, IFERROR(F101-E101, ""), IF($H$56=Lists!$D$9, IFERROR(G101-E101, ""), IFERROR(G101-F101, "")))</f>
        <v>0</v>
      </c>
      <c r="I101" s="103"/>
      <c r="J101" s="104"/>
    </row>
    <row r="102" spans="1:10" x14ac:dyDescent="0.25">
      <c r="A102" s="56"/>
      <c r="B102" s="40" t="s">
        <v>53</v>
      </c>
      <c r="D102" s="16"/>
      <c r="E102" s="97">
        <v>310055</v>
      </c>
      <c r="F102" s="97">
        <v>464710</v>
      </c>
      <c r="G102" s="98">
        <v>597952</v>
      </c>
      <c r="H102" s="42">
        <f>IF($H$56=Lists!$D$8, IFERROR(F102-E102, ""), IF($H$56=Lists!$D$9, IFERROR(G102-E102, ""), IFERROR(G102-F102, "")))</f>
        <v>133242</v>
      </c>
      <c r="I102" s="83"/>
      <c r="J102" s="57"/>
    </row>
    <row r="103" spans="1:10" x14ac:dyDescent="0.25">
      <c r="A103" s="56"/>
      <c r="B103" s="40" t="s">
        <v>147</v>
      </c>
      <c r="D103" s="16"/>
      <c r="E103" s="97">
        <v>767974</v>
      </c>
      <c r="F103" s="97">
        <v>791121</v>
      </c>
      <c r="G103" s="105">
        <v>225496.83</v>
      </c>
      <c r="H103" s="43">
        <f>IF($H$56=Lists!$D$8, IFERROR(F103-E103, ""), IF($H$56=Lists!$D$9, IFERROR(G103-E103, ""), IFERROR(G103-F103, "")))</f>
        <v>-565624.17000000004</v>
      </c>
      <c r="I103" s="103" t="s">
        <v>219</v>
      </c>
      <c r="J103" s="104"/>
    </row>
    <row r="104" spans="1:10" ht="15.75" thickBot="1" x14ac:dyDescent="0.3">
      <c r="A104" s="56"/>
      <c r="B104" s="221" t="s">
        <v>54</v>
      </c>
      <c r="C104" s="222"/>
      <c r="D104" s="223"/>
      <c r="E104" s="44">
        <f>SUM(E100:E103)</f>
        <v>5615732</v>
      </c>
      <c r="F104" s="44">
        <f>SUM(F100:F103)</f>
        <v>6080540</v>
      </c>
      <c r="G104" s="44">
        <f>SUM(G100:G103)</f>
        <v>2974169.2199999997</v>
      </c>
      <c r="H104" s="39">
        <f>IF($H$56=Lists!$D$8, IFERROR(F104-E104, ""), IF($H$56=Lists!$D$9, IFERROR(G104-E104, ""), IFERROR(G104-F104, "")))</f>
        <v>-3106370.7800000003</v>
      </c>
      <c r="I104" s="106"/>
      <c r="J104" s="104"/>
    </row>
    <row r="105" spans="1:10" ht="20.25" thickTop="1" thickBot="1" x14ac:dyDescent="0.35">
      <c r="A105" s="56"/>
      <c r="B105" s="107" t="s">
        <v>145</v>
      </c>
      <c r="C105" s="108"/>
      <c r="D105" s="108"/>
      <c r="E105" s="109">
        <f>SUM(E76,E85,E97,E104)</f>
        <v>36542754</v>
      </c>
      <c r="F105" s="109">
        <f>SUM(F76,F85,F97,F104)</f>
        <v>35136437</v>
      </c>
      <c r="G105" s="109">
        <f>SUM(G76,G85,G97,G104)</f>
        <v>34023379.570000008</v>
      </c>
      <c r="H105" s="109">
        <f>SUM(H76,H85,H97,H104)</f>
        <v>-1113057.429999996</v>
      </c>
      <c r="I105" s="110"/>
      <c r="J105" s="104"/>
    </row>
    <row r="106" spans="1:10" ht="9.9499999999999993" customHeight="1" thickTop="1" x14ac:dyDescent="0.25">
      <c r="A106" s="56"/>
      <c r="B106" s="45"/>
      <c r="C106" s="45"/>
      <c r="D106" s="45"/>
      <c r="E106" s="46"/>
      <c r="F106" s="46"/>
      <c r="G106" s="46"/>
      <c r="H106" s="46"/>
      <c r="I106" s="111"/>
      <c r="J106" s="104"/>
    </row>
    <row r="107" spans="1:10" s="1" customFormat="1" x14ac:dyDescent="0.25">
      <c r="A107" s="60"/>
      <c r="B107" s="182" t="str">
        <f>IF(ReportType=Lists!$O$2, "", "Close-Out Information")</f>
        <v>Close-Out Information</v>
      </c>
      <c r="C107" s="183"/>
      <c r="D107" s="183"/>
      <c r="E107" s="183"/>
      <c r="F107" s="183"/>
      <c r="G107" s="183"/>
      <c r="H107" s="183"/>
      <c r="I107" s="184"/>
      <c r="J107" s="61"/>
    </row>
    <row r="108" spans="1:10" s="1" customFormat="1" x14ac:dyDescent="0.25">
      <c r="A108" s="60"/>
      <c r="B108" s="47"/>
      <c r="C108" s="210"/>
      <c r="D108" s="210"/>
      <c r="E108" s="210" t="str">
        <f>IF(ReportType=Lists!$O$2, "", "NOTES")</f>
        <v>NOTES</v>
      </c>
      <c r="F108" s="210"/>
      <c r="G108" s="210"/>
      <c r="H108" s="210"/>
      <c r="I108" s="211"/>
      <c r="J108" s="61"/>
    </row>
    <row r="109" spans="1:10" ht="15" customHeight="1" x14ac:dyDescent="0.25">
      <c r="A109" s="56"/>
      <c r="B109" s="80" t="str">
        <f>IF(ReportType=Lists!$O$2, "", "Number of Change Orders")</f>
        <v>Number of Change Orders</v>
      </c>
      <c r="C109" s="216">
        <v>116</v>
      </c>
      <c r="D109" s="217"/>
      <c r="E109" s="207"/>
      <c r="F109" s="208"/>
      <c r="G109" s="208"/>
      <c r="H109" s="208"/>
      <c r="I109" s="209"/>
      <c r="J109" s="57"/>
    </row>
    <row r="110" spans="1:10" ht="15" customHeight="1" x14ac:dyDescent="0.25">
      <c r="A110" s="56"/>
      <c r="B110" s="80" t="str">
        <f>IF(ReportType=Lists!$O$2, "", "Total Value of Change Orders")</f>
        <v>Total Value of Change Orders</v>
      </c>
      <c r="C110" s="212">
        <v>4095805.1</v>
      </c>
      <c r="D110" s="213"/>
      <c r="E110" s="120"/>
      <c r="F110" s="121"/>
      <c r="G110" s="121"/>
      <c r="H110" s="121"/>
      <c r="I110" s="122"/>
      <c r="J110" s="57"/>
    </row>
    <row r="111" spans="1:10" ht="15" customHeight="1" x14ac:dyDescent="0.25">
      <c r="A111" s="56"/>
      <c r="B111" s="80" t="str">
        <f>IF(ReportType=Lists!$O$2, "", "Outstanding Liabilities")</f>
        <v>Outstanding Liabilities</v>
      </c>
      <c r="C111" s="212"/>
      <c r="D111" s="213"/>
      <c r="E111" s="120"/>
      <c r="F111" s="121"/>
      <c r="G111" s="121"/>
      <c r="H111" s="121"/>
      <c r="I111" s="122"/>
      <c r="J111" s="57"/>
    </row>
    <row r="112" spans="1:10" x14ac:dyDescent="0.25">
      <c r="A112" s="56"/>
      <c r="B112" s="18" t="str">
        <f>IF(ReportType=Lists!$O$2, "", "Unsettled Claims")</f>
        <v>Unsettled Claims</v>
      </c>
      <c r="C112" s="214"/>
      <c r="D112" s="215"/>
      <c r="E112" s="207"/>
      <c r="F112" s="208"/>
      <c r="G112" s="208"/>
      <c r="H112" s="208"/>
      <c r="I112" s="209"/>
      <c r="J112" s="57"/>
    </row>
    <row r="113" spans="1:10" ht="9.9499999999999993" customHeight="1" x14ac:dyDescent="0.25">
      <c r="A113" s="56"/>
      <c r="J113" s="57"/>
    </row>
    <row r="114" spans="1:10" ht="15.75" thickBot="1" x14ac:dyDescent="0.3">
      <c r="A114" s="56"/>
      <c r="B114" s="1" t="s">
        <v>20</v>
      </c>
      <c r="J114" s="57"/>
    </row>
    <row r="115" spans="1:10" x14ac:dyDescent="0.25">
      <c r="A115" s="56"/>
      <c r="B115" s="165" t="s">
        <v>218</v>
      </c>
      <c r="C115" s="166"/>
      <c r="D115" s="166"/>
      <c r="E115" s="166"/>
      <c r="F115" s="166"/>
      <c r="G115" s="166"/>
      <c r="H115" s="166"/>
      <c r="I115" s="167"/>
      <c r="J115" s="57"/>
    </row>
    <row r="116" spans="1:10" x14ac:dyDescent="0.25">
      <c r="A116" s="56"/>
      <c r="B116" s="168"/>
      <c r="C116" s="169"/>
      <c r="D116" s="169"/>
      <c r="E116" s="169"/>
      <c r="F116" s="169"/>
      <c r="G116" s="169"/>
      <c r="H116" s="169"/>
      <c r="I116" s="170"/>
      <c r="J116" s="57"/>
    </row>
    <row r="117" spans="1:10" x14ac:dyDescent="0.25">
      <c r="A117" s="56"/>
      <c r="B117" s="168"/>
      <c r="C117" s="169"/>
      <c r="D117" s="169"/>
      <c r="E117" s="169"/>
      <c r="F117" s="169"/>
      <c r="G117" s="169"/>
      <c r="H117" s="169"/>
      <c r="I117" s="170"/>
      <c r="J117" s="57"/>
    </row>
    <row r="118" spans="1:10" x14ac:dyDescent="0.25">
      <c r="A118" s="56"/>
      <c r="B118" s="168"/>
      <c r="C118" s="169"/>
      <c r="D118" s="169"/>
      <c r="E118" s="169"/>
      <c r="F118" s="169"/>
      <c r="G118" s="169"/>
      <c r="H118" s="169"/>
      <c r="I118" s="170"/>
      <c r="J118" s="57"/>
    </row>
    <row r="119" spans="1:10" x14ac:dyDescent="0.25">
      <c r="A119" s="56"/>
      <c r="B119" s="168"/>
      <c r="C119" s="169"/>
      <c r="D119" s="169"/>
      <c r="E119" s="169"/>
      <c r="F119" s="169"/>
      <c r="G119" s="169"/>
      <c r="H119" s="169"/>
      <c r="I119" s="170"/>
      <c r="J119" s="57"/>
    </row>
    <row r="120" spans="1:10" x14ac:dyDescent="0.25">
      <c r="A120" s="56"/>
      <c r="B120" s="168"/>
      <c r="C120" s="169"/>
      <c r="D120" s="169"/>
      <c r="E120" s="169"/>
      <c r="F120" s="169"/>
      <c r="G120" s="169"/>
      <c r="H120" s="169"/>
      <c r="I120" s="170"/>
      <c r="J120" s="57"/>
    </row>
    <row r="121" spans="1:10" x14ac:dyDescent="0.25">
      <c r="A121" s="56"/>
      <c r="B121" s="168"/>
      <c r="C121" s="169"/>
      <c r="D121" s="169"/>
      <c r="E121" s="169"/>
      <c r="F121" s="169"/>
      <c r="G121" s="169"/>
      <c r="H121" s="169"/>
      <c r="I121" s="170"/>
      <c r="J121" s="57"/>
    </row>
    <row r="122" spans="1:10" x14ac:dyDescent="0.25">
      <c r="A122" s="56"/>
      <c r="B122" s="168"/>
      <c r="C122" s="169"/>
      <c r="D122" s="169"/>
      <c r="E122" s="169"/>
      <c r="F122" s="169"/>
      <c r="G122" s="169"/>
      <c r="H122" s="169"/>
      <c r="I122" s="170"/>
      <c r="J122" s="57"/>
    </row>
    <row r="123" spans="1:10" x14ac:dyDescent="0.25">
      <c r="A123" s="56"/>
      <c r="B123" s="168"/>
      <c r="C123" s="169"/>
      <c r="D123" s="169"/>
      <c r="E123" s="169"/>
      <c r="F123" s="169"/>
      <c r="G123" s="169"/>
      <c r="H123" s="169"/>
      <c r="I123" s="170"/>
      <c r="J123" s="57"/>
    </row>
    <row r="124" spans="1:10" x14ac:dyDescent="0.25">
      <c r="A124" s="56"/>
      <c r="B124" s="168"/>
      <c r="C124" s="169"/>
      <c r="D124" s="169"/>
      <c r="E124" s="169"/>
      <c r="F124" s="169"/>
      <c r="G124" s="169"/>
      <c r="H124" s="169"/>
      <c r="I124" s="170"/>
      <c r="J124" s="57"/>
    </row>
    <row r="125" spans="1:10" x14ac:dyDescent="0.25">
      <c r="A125" s="56"/>
      <c r="B125" s="168"/>
      <c r="C125" s="169"/>
      <c r="D125" s="169"/>
      <c r="E125" s="169"/>
      <c r="F125" s="169"/>
      <c r="G125" s="169"/>
      <c r="H125" s="169"/>
      <c r="I125" s="170"/>
      <c r="J125" s="57"/>
    </row>
    <row r="126" spans="1:10" x14ac:dyDescent="0.25">
      <c r="A126" s="56"/>
      <c r="B126" s="168"/>
      <c r="C126" s="169"/>
      <c r="D126" s="169"/>
      <c r="E126" s="169"/>
      <c r="F126" s="169"/>
      <c r="G126" s="169"/>
      <c r="H126" s="169"/>
      <c r="I126" s="170"/>
      <c r="J126" s="57"/>
    </row>
    <row r="127" spans="1:10" x14ac:dyDescent="0.25">
      <c r="A127" s="56"/>
      <c r="B127" s="168"/>
      <c r="C127" s="169"/>
      <c r="D127" s="169"/>
      <c r="E127" s="169"/>
      <c r="F127" s="169"/>
      <c r="G127" s="169"/>
      <c r="H127" s="169"/>
      <c r="I127" s="170"/>
      <c r="J127" s="57"/>
    </row>
    <row r="128" spans="1:10" x14ac:dyDescent="0.25">
      <c r="A128" s="56"/>
      <c r="B128" s="168"/>
      <c r="C128" s="169"/>
      <c r="D128" s="169"/>
      <c r="E128" s="169"/>
      <c r="F128" s="169"/>
      <c r="G128" s="169"/>
      <c r="H128" s="169"/>
      <c r="I128" s="170"/>
      <c r="J128" s="57"/>
    </row>
    <row r="129" spans="1:10" x14ac:dyDescent="0.25">
      <c r="A129" s="56"/>
      <c r="B129" s="168"/>
      <c r="C129" s="169"/>
      <c r="D129" s="169"/>
      <c r="E129" s="169"/>
      <c r="F129" s="169"/>
      <c r="G129" s="169"/>
      <c r="H129" s="169"/>
      <c r="I129" s="170"/>
      <c r="J129" s="57"/>
    </row>
    <row r="130" spans="1:10" x14ac:dyDescent="0.25">
      <c r="A130" s="56"/>
      <c r="B130" s="168"/>
      <c r="C130" s="169"/>
      <c r="D130" s="169"/>
      <c r="E130" s="169"/>
      <c r="F130" s="169"/>
      <c r="G130" s="169"/>
      <c r="H130" s="169"/>
      <c r="I130" s="170"/>
      <c r="J130" s="57"/>
    </row>
    <row r="131" spans="1:10" ht="4.5" customHeight="1" x14ac:dyDescent="0.25">
      <c r="A131" s="56"/>
      <c r="B131" s="168"/>
      <c r="C131" s="169"/>
      <c r="D131" s="169"/>
      <c r="E131" s="169"/>
      <c r="F131" s="169"/>
      <c r="G131" s="169"/>
      <c r="H131" s="169"/>
      <c r="I131" s="170"/>
      <c r="J131" s="57"/>
    </row>
    <row r="132" spans="1:10" hidden="1" x14ac:dyDescent="0.25">
      <c r="A132" s="56"/>
      <c r="B132" s="168"/>
      <c r="C132" s="169"/>
      <c r="D132" s="169"/>
      <c r="E132" s="169"/>
      <c r="F132" s="169"/>
      <c r="G132" s="169"/>
      <c r="H132" s="169"/>
      <c r="I132" s="170"/>
      <c r="J132" s="57"/>
    </row>
    <row r="133" spans="1:10" hidden="1" x14ac:dyDescent="0.25">
      <c r="A133" s="56"/>
      <c r="B133" s="168"/>
      <c r="C133" s="169"/>
      <c r="D133" s="169"/>
      <c r="E133" s="169"/>
      <c r="F133" s="169"/>
      <c r="G133" s="169"/>
      <c r="H133" s="169"/>
      <c r="I133" s="170"/>
      <c r="J133" s="57"/>
    </row>
    <row r="134" spans="1:10" ht="8.25" customHeight="1" thickBot="1" x14ac:dyDescent="0.3">
      <c r="A134" s="56"/>
      <c r="B134" s="171"/>
      <c r="C134" s="172"/>
      <c r="D134" s="172"/>
      <c r="E134" s="172"/>
      <c r="F134" s="172"/>
      <c r="G134" s="172"/>
      <c r="H134" s="172"/>
      <c r="I134" s="173"/>
      <c r="J134" s="57"/>
    </row>
    <row r="135" spans="1:10" ht="9.9499999999999993" customHeight="1" thickBot="1" x14ac:dyDescent="0.3">
      <c r="A135" s="91"/>
      <c r="B135" s="63"/>
      <c r="C135" s="63"/>
      <c r="D135" s="63"/>
      <c r="E135" s="63"/>
      <c r="F135" s="63"/>
      <c r="G135" s="63"/>
      <c r="H135" s="63"/>
      <c r="I135" s="63"/>
      <c r="J135" s="93"/>
    </row>
    <row r="136" spans="1:10" ht="15.75" thickTop="1" x14ac:dyDescent="0.25"/>
  </sheetData>
  <sheetProtection formatCells="0" formatColumns="0" formatRows="0" insertRows="0" insertHyperlinks="0"/>
  <mergeCells count="53">
    <mergeCell ref="B87:I87"/>
    <mergeCell ref="B85:D85"/>
    <mergeCell ref="C21:I27"/>
    <mergeCell ref="B107:I107"/>
    <mergeCell ref="B104:D104"/>
    <mergeCell ref="B99:I99"/>
    <mergeCell ref="B97:D97"/>
    <mergeCell ref="B91:D91"/>
    <mergeCell ref="B29:I29"/>
    <mergeCell ref="B50:I50"/>
    <mergeCell ref="A72:J72"/>
    <mergeCell ref="B74:D74"/>
    <mergeCell ref="C30:I30"/>
    <mergeCell ref="C31:D31"/>
    <mergeCell ref="E31:G31"/>
    <mergeCell ref="H31:H32"/>
    <mergeCell ref="E112:I112"/>
    <mergeCell ref="E108:I108"/>
    <mergeCell ref="E109:I109"/>
    <mergeCell ref="C111:D111"/>
    <mergeCell ref="C110:D110"/>
    <mergeCell ref="C108:D108"/>
    <mergeCell ref="C112:D112"/>
    <mergeCell ref="C109:D109"/>
    <mergeCell ref="B115:I134"/>
    <mergeCell ref="B1:I1"/>
    <mergeCell ref="B3:I3"/>
    <mergeCell ref="C5:H5"/>
    <mergeCell ref="C7:H7"/>
    <mergeCell ref="B9:I9"/>
    <mergeCell ref="C6:H6"/>
    <mergeCell ref="B4:I4"/>
    <mergeCell ref="C10:H10"/>
    <mergeCell ref="C11:H11"/>
    <mergeCell ref="C12:H12"/>
    <mergeCell ref="B22:B27"/>
    <mergeCell ref="C16:I19"/>
    <mergeCell ref="A14:J14"/>
    <mergeCell ref="B17:B19"/>
    <mergeCell ref="B78:I78"/>
    <mergeCell ref="I31:I32"/>
    <mergeCell ref="B76:D76"/>
    <mergeCell ref="E51:F51"/>
    <mergeCell ref="C51:D51"/>
    <mergeCell ref="C52:D52"/>
    <mergeCell ref="C53:D53"/>
    <mergeCell ref="B75:I75"/>
    <mergeCell ref="G51:H51"/>
    <mergeCell ref="G52:H52"/>
    <mergeCell ref="G53:H53"/>
    <mergeCell ref="B56:D56"/>
    <mergeCell ref="B64:I64"/>
    <mergeCell ref="B55:I55"/>
  </mergeCells>
  <conditionalFormatting sqref="A1:J94">
    <cfRule type="expression" dxfId="4" priority="2">
      <formula>CELL("PROTECT", A1)=0</formula>
    </cfRule>
  </conditionalFormatting>
  <conditionalFormatting sqref="A95:J99 A104:J109 A110:C111 E110:J111 A112:J135">
    <cfRule type="expression" dxfId="3" priority="10">
      <formula>CELL("PROTECT", A95)=0</formula>
    </cfRule>
  </conditionalFormatting>
  <conditionalFormatting sqref="A100:J103">
    <cfRule type="expression" dxfId="2" priority="1">
      <formula>CELL("PROTECT", A100)=0</formula>
    </cfRule>
  </conditionalFormatting>
  <conditionalFormatting sqref="E95:I96">
    <cfRule type="expression" dxfId="0" priority="9">
      <formula>$B95=""</formula>
    </cfRule>
  </conditionalFormatting>
  <dataValidations count="1">
    <dataValidation type="list" allowBlank="1" showInputMessage="1" showErrorMessage="1" sqref="K63" xr:uid="{00000000-0002-0000-0100-000000000000}">
      <formula1>"PMoptions"</formula1>
    </dataValidation>
  </dataValidations>
  <hyperlinks>
    <hyperlink ref="C12" r:id="rId1" xr:uid="{FAA6700E-C1CC-4AC1-AD59-74735A3E39CF}"/>
  </hyperlinks>
  <printOptions horizontalCentered="1"/>
  <pageMargins left="0.45" right="0.45" top="0.5" bottom="0.5" header="0.3" footer="0.3"/>
  <pageSetup scale="63" fitToHeight="2" orientation="portrait" r:id="rId2"/>
  <headerFooter>
    <oddFooter>&amp;C&amp;P</oddFooter>
  </headerFooter>
  <rowBreaks count="1" manualBreakCount="1">
    <brk id="71" max="9" man="1"/>
  </rowBreaks>
  <extLst>
    <ext xmlns:x14="http://schemas.microsoft.com/office/spreadsheetml/2009/9/main" uri="{78C0D931-6437-407d-A8EE-F0AAD7539E65}">
      <x14:conditionalFormattings>
        <x14:conditionalFormatting xmlns:xm="http://schemas.microsoft.com/office/excel/2006/main">
          <x14:cfRule type="expression" priority="8" id="{B9175676-CF21-48FE-9D3A-C33726FBC220}">
            <xm:f>ReportType=Lists!$O$2</xm:f>
            <x14:dxf>
              <font>
                <b val="0"/>
                <i val="0"/>
              </font>
              <numFmt numFmtId="0" formatCode="General"/>
              <fill>
                <patternFill patternType="none">
                  <bgColor auto="1"/>
                </patternFill>
              </fill>
              <border>
                <left/>
                <right/>
                <top/>
                <bottom/>
                <vertical/>
                <horizontal/>
              </border>
            </x14:dxf>
          </x14:cfRule>
          <xm:sqref>B107:I112</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r:uid="{00000000-0002-0000-0100-000001000000}">
          <x14:formula1>
            <xm:f>Lists!$B$2:$B$65</xm:f>
          </x14:formula1>
          <xm:sqref>C51:D51</xm:sqref>
        </x14:dataValidation>
        <x14:dataValidation type="list" allowBlank="1" showInputMessage="1" showErrorMessage="1" xr:uid="{00000000-0002-0000-0100-000002000000}">
          <x14:formula1>
            <xm:f>Lists!$D$2:$D$3</xm:f>
          </x14:formula1>
          <xm:sqref>G52:H53</xm:sqref>
        </x14:dataValidation>
        <x14:dataValidation type="list" allowBlank="1" showInputMessage="1" showErrorMessage="1" xr:uid="{00000000-0002-0000-0100-000003000000}">
          <x14:formula1>
            <xm:f>Lists!$F$2:$F$4</xm:f>
          </x14:formula1>
          <xm:sqref>G51:H51</xm:sqref>
        </x14:dataValidation>
        <x14:dataValidation type="list" allowBlank="1" showInputMessage="1" showErrorMessage="1" xr:uid="{00000000-0002-0000-0100-000004000000}">
          <x14:formula1>
            <xm:f>Lists!$J$2:$J$5</xm:f>
          </x14:formula1>
          <xm:sqref>C53:D53</xm:sqref>
        </x14:dataValidation>
        <x14:dataValidation type="list" allowBlank="1" showInputMessage="1" showErrorMessage="1" xr:uid="{00000000-0002-0000-0100-000005000000}">
          <x14:formula1>
            <xm:f>Lists!$D$8:$D$10</xm:f>
          </x14:formula1>
          <xm:sqref>H56</xm:sqref>
        </x14:dataValidation>
        <x14:dataValidation type="list" allowBlank="1" showInputMessage="1" showErrorMessage="1" xr:uid="{00000000-0002-0000-0100-000006000000}">
          <x14:formula1>
            <xm:f>Lists!$O$2:$O$3</xm:f>
          </x14:formula1>
          <xm:sqref>B3:I3</xm:sqref>
        </x14:dataValidation>
        <x14:dataValidation type="list" allowBlank="1" showInputMessage="1" showErrorMessage="1" xr:uid="{00000000-0002-0000-0100-000007000000}">
          <x14:formula1>
            <xm:f>Lists!$M$2:$M$26</xm:f>
          </x14:formula1>
          <xm:sqref>B4:I4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D1BF2-EAB2-4E16-9FB1-9FC32D5DD25F}">
  <dimension ref="A1:AE3"/>
  <sheetViews>
    <sheetView showGridLines="0" topLeftCell="A67" zoomScaleNormal="100" workbookViewId="0">
      <selection activeCell="V27" sqref="V27"/>
    </sheetView>
  </sheetViews>
  <sheetFormatPr defaultColWidth="8.42578125" defaultRowHeight="15" x14ac:dyDescent="0.25"/>
  <cols>
    <col min="1" max="8" width="9.140625" customWidth="1"/>
    <col min="9" max="9" width="6.140625" customWidth="1"/>
    <col min="10" max="17" width="9.140625" customWidth="1"/>
    <col min="18" max="18" width="4" customWidth="1"/>
    <col min="19" max="19" width="9.140625" customWidth="1"/>
  </cols>
  <sheetData>
    <row r="1" spans="1:31" ht="15" customHeight="1" x14ac:dyDescent="0.35">
      <c r="A1" s="236" t="s">
        <v>204</v>
      </c>
      <c r="B1" s="236"/>
      <c r="C1" s="236"/>
      <c r="D1" s="236"/>
      <c r="E1" s="236"/>
      <c r="F1" s="236"/>
      <c r="G1" s="236"/>
      <c r="H1" s="236"/>
      <c r="I1" s="236"/>
      <c r="J1" s="236"/>
      <c r="K1" s="236"/>
      <c r="L1" s="236"/>
      <c r="M1" s="236"/>
      <c r="N1" s="236"/>
      <c r="O1" s="236"/>
      <c r="P1" s="236"/>
      <c r="Q1" s="236"/>
      <c r="R1" s="236"/>
      <c r="S1" s="127"/>
      <c r="T1" s="126"/>
      <c r="U1" s="126"/>
      <c r="V1" s="126"/>
      <c r="W1" s="126"/>
      <c r="X1" s="126"/>
      <c r="Y1" s="126"/>
      <c r="Z1" s="126"/>
      <c r="AA1" s="126"/>
      <c r="AB1" s="126"/>
      <c r="AC1" s="126"/>
      <c r="AD1" s="126"/>
      <c r="AE1" s="126"/>
    </row>
    <row r="2" spans="1:31" ht="15" customHeight="1" x14ac:dyDescent="0.35">
      <c r="A2" s="236"/>
      <c r="B2" s="236"/>
      <c r="C2" s="236"/>
      <c r="D2" s="236"/>
      <c r="E2" s="236"/>
      <c r="F2" s="236"/>
      <c r="G2" s="236"/>
      <c r="H2" s="236"/>
      <c r="I2" s="236"/>
      <c r="J2" s="236"/>
      <c r="K2" s="236"/>
      <c r="L2" s="236"/>
      <c r="M2" s="236"/>
      <c r="N2" s="236"/>
      <c r="O2" s="236"/>
      <c r="P2" s="236"/>
      <c r="Q2" s="236"/>
      <c r="R2" s="236"/>
      <c r="S2" s="127"/>
      <c r="T2" s="126"/>
      <c r="U2" s="126"/>
      <c r="V2" s="126"/>
      <c r="W2" s="126"/>
      <c r="X2" s="126"/>
      <c r="Y2" s="126"/>
      <c r="Z2" s="126"/>
      <c r="AA2" s="126"/>
      <c r="AB2" s="126"/>
      <c r="AC2" s="126"/>
      <c r="AD2" s="126"/>
      <c r="AE2" s="126"/>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3"/>
  <sheetViews>
    <sheetView showGridLines="0" zoomScaleNormal="100" workbookViewId="0">
      <selection activeCell="Y14" sqref="Y14"/>
    </sheetView>
  </sheetViews>
  <sheetFormatPr defaultColWidth="8.85546875" defaultRowHeight="15" x14ac:dyDescent="0.25"/>
  <cols>
    <col min="1" max="8" width="9.140625" customWidth="1"/>
    <col min="9" max="9" width="6.140625" customWidth="1"/>
    <col min="10" max="17" width="9.140625" customWidth="1"/>
    <col min="18" max="18" width="4" customWidth="1"/>
    <col min="19" max="19" width="9.140625" customWidth="1"/>
  </cols>
  <sheetData>
    <row r="1" spans="1:31" ht="15" customHeight="1" x14ac:dyDescent="0.35">
      <c r="A1" s="236" t="s">
        <v>204</v>
      </c>
      <c r="B1" s="236"/>
      <c r="C1" s="236"/>
      <c r="D1" s="236"/>
      <c r="E1" s="236"/>
      <c r="F1" s="236"/>
      <c r="G1" s="236"/>
      <c r="H1" s="236"/>
      <c r="I1" s="236"/>
      <c r="J1" s="236"/>
      <c r="K1" s="236"/>
      <c r="L1" s="236"/>
      <c r="M1" s="236"/>
      <c r="N1" s="236"/>
      <c r="O1" s="236"/>
      <c r="P1" s="236"/>
      <c r="Q1" s="236"/>
      <c r="R1" s="236"/>
      <c r="S1" s="127"/>
      <c r="T1" s="126"/>
      <c r="U1" s="126"/>
      <c r="V1" s="126"/>
      <c r="W1" s="126"/>
      <c r="X1" s="126"/>
      <c r="Y1" s="126"/>
      <c r="Z1" s="126"/>
      <c r="AA1" s="126"/>
      <c r="AB1" s="126"/>
      <c r="AC1" s="126"/>
      <c r="AD1" s="126"/>
      <c r="AE1" s="126"/>
    </row>
    <row r="2" spans="1:31" ht="15" customHeight="1" x14ac:dyDescent="0.35">
      <c r="A2" s="236"/>
      <c r="B2" s="236"/>
      <c r="C2" s="236"/>
      <c r="D2" s="236"/>
      <c r="E2" s="236"/>
      <c r="F2" s="236"/>
      <c r="G2" s="236"/>
      <c r="H2" s="236"/>
      <c r="I2" s="236"/>
      <c r="J2" s="236"/>
      <c r="K2" s="236"/>
      <c r="L2" s="236"/>
      <c r="M2" s="236"/>
      <c r="N2" s="236"/>
      <c r="O2" s="236"/>
      <c r="P2" s="236"/>
      <c r="Q2" s="236"/>
      <c r="R2" s="236"/>
      <c r="S2" s="127"/>
      <c r="T2" s="126"/>
      <c r="U2" s="126"/>
      <c r="V2" s="126"/>
      <c r="W2" s="126"/>
      <c r="X2" s="126"/>
      <c r="Y2" s="126"/>
      <c r="Z2" s="126"/>
      <c r="AA2" s="126"/>
      <c r="AB2" s="126"/>
      <c r="AC2" s="126"/>
      <c r="AD2" s="126"/>
      <c r="AE2" s="126"/>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O65"/>
  <sheetViews>
    <sheetView workbookViewId="0">
      <selection activeCell="M2" sqref="M2"/>
    </sheetView>
  </sheetViews>
  <sheetFormatPr defaultColWidth="8.85546875" defaultRowHeight="15" x14ac:dyDescent="0.25"/>
  <cols>
    <col min="2" max="2" width="50.140625" bestFit="1" customWidth="1"/>
    <col min="8" max="8" width="9.140625" style="2"/>
    <col min="13" max="13" width="15.42578125" bestFit="1" customWidth="1"/>
    <col min="15" max="15" width="58.85546875" bestFit="1" customWidth="1"/>
  </cols>
  <sheetData>
    <row r="1" spans="2:15" x14ac:dyDescent="0.25">
      <c r="B1" s="1" t="s">
        <v>69</v>
      </c>
      <c r="C1" s="1"/>
      <c r="D1" s="1" t="s">
        <v>140</v>
      </c>
      <c r="E1" s="1"/>
      <c r="F1" s="1" t="s">
        <v>142</v>
      </c>
      <c r="G1" s="1"/>
      <c r="H1" s="119"/>
      <c r="I1" s="1"/>
      <c r="J1" s="1"/>
      <c r="K1" s="1"/>
      <c r="L1" s="1"/>
      <c r="M1" s="1" t="s">
        <v>168</v>
      </c>
      <c r="N1" s="1"/>
      <c r="O1" s="1" t="s">
        <v>169</v>
      </c>
    </row>
    <row r="2" spans="2:15" ht="15" customHeight="1" x14ac:dyDescent="0.25">
      <c r="B2" t="s">
        <v>97</v>
      </c>
      <c r="D2" t="s">
        <v>138</v>
      </c>
      <c r="F2" t="s">
        <v>141</v>
      </c>
      <c r="H2" s="2" t="s">
        <v>23</v>
      </c>
      <c r="J2" t="s">
        <v>55</v>
      </c>
      <c r="M2" t="s">
        <v>206</v>
      </c>
      <c r="O2" t="s">
        <v>170</v>
      </c>
    </row>
    <row r="3" spans="2:15" ht="15" customHeight="1" x14ac:dyDescent="0.25">
      <c r="B3" t="s">
        <v>98</v>
      </c>
      <c r="D3" t="s">
        <v>139</v>
      </c>
      <c r="F3" t="s">
        <v>59</v>
      </c>
      <c r="H3" s="3" t="s">
        <v>24</v>
      </c>
      <c r="J3" t="s">
        <v>171</v>
      </c>
      <c r="M3" t="str">
        <f ca="1">TEXT(DATE(YEAR(TODAY()), MONTH(TODAY())+ROWS($M$2:$M3)-1, DAY(1)), "MMMM YYYY")</f>
        <v>July 2025</v>
      </c>
      <c r="O3" t="s">
        <v>146</v>
      </c>
    </row>
    <row r="4" spans="2:15" ht="15" customHeight="1" x14ac:dyDescent="0.25">
      <c r="B4" t="s">
        <v>99</v>
      </c>
      <c r="F4" t="s">
        <v>149</v>
      </c>
      <c r="H4" s="2" t="s">
        <v>25</v>
      </c>
      <c r="J4" t="s">
        <v>56</v>
      </c>
      <c r="M4" t="str">
        <f ca="1">TEXT(DATE(YEAR(TODAY()), MONTH(TODAY())+ROWS($M$2:$M4)-1, DAY(1)), "MMMM YYYY")</f>
        <v>August 2025</v>
      </c>
    </row>
    <row r="5" spans="2:15" ht="15" customHeight="1" x14ac:dyDescent="0.25">
      <c r="B5" t="s">
        <v>75</v>
      </c>
      <c r="H5" s="3" t="s">
        <v>26</v>
      </c>
      <c r="J5" t="s">
        <v>149</v>
      </c>
      <c r="M5" t="str">
        <f ca="1">TEXT(DATE(YEAR(TODAY()), MONTH(TODAY())+ROWS($M$2:$M5)-1, DAY(1)), "MMMM YYYY")</f>
        <v>September 2025</v>
      </c>
    </row>
    <row r="6" spans="2:15" ht="15" customHeight="1" x14ac:dyDescent="0.25">
      <c r="B6" t="s">
        <v>76</v>
      </c>
      <c r="H6" s="2" t="s">
        <v>22</v>
      </c>
      <c r="M6" t="str">
        <f ca="1">TEXT(DATE(YEAR(TODAY()), MONTH(TODAY())+ROWS($M$2:$M6)-1, DAY(1)), "MMMM YYYY")</f>
        <v>October 2025</v>
      </c>
    </row>
    <row r="7" spans="2:15" ht="15" customHeight="1" x14ac:dyDescent="0.25">
      <c r="B7" t="s">
        <v>100</v>
      </c>
      <c r="H7" s="3" t="s">
        <v>27</v>
      </c>
      <c r="M7" t="str">
        <f ca="1">TEXT(DATE(YEAR(TODAY()), MONTH(TODAY())+ROWS($M$2:$M7)-1, DAY(1)), "MMMM YYYY")</f>
        <v>November 2025</v>
      </c>
    </row>
    <row r="8" spans="2:15" ht="15" customHeight="1" x14ac:dyDescent="0.25">
      <c r="B8" t="s">
        <v>124</v>
      </c>
      <c r="D8" t="s">
        <v>172</v>
      </c>
      <c r="H8" s="2" t="s">
        <v>21</v>
      </c>
      <c r="M8" t="str">
        <f ca="1">TEXT(DATE(YEAR(TODAY()), MONTH(TODAY())+ROWS($M$2:$M8)-1, DAY(1)), "MMMM YYYY")</f>
        <v>December 2025</v>
      </c>
    </row>
    <row r="9" spans="2:15" ht="15" customHeight="1" x14ac:dyDescent="0.25">
      <c r="B9" t="s">
        <v>101</v>
      </c>
      <c r="D9" t="s">
        <v>173</v>
      </c>
      <c r="H9" s="3" t="s">
        <v>28</v>
      </c>
      <c r="M9" t="str">
        <f ca="1">TEXT(DATE(YEAR(TODAY()), MONTH(TODAY())+ROWS($M$2:$M9)-1, DAY(1)), "MMMM YYYY")</f>
        <v>January 2026</v>
      </c>
    </row>
    <row r="10" spans="2:15" ht="15" customHeight="1" x14ac:dyDescent="0.25">
      <c r="B10" t="s">
        <v>77</v>
      </c>
      <c r="D10" t="s">
        <v>195</v>
      </c>
      <c r="H10" s="2" t="s">
        <v>29</v>
      </c>
      <c r="M10" t="str">
        <f ca="1">TEXT(DATE(YEAR(TODAY()), MONTH(TODAY())+ROWS($M$2:$M10)-1, DAY(1)), "MMMM YYYY")</f>
        <v>February 2026</v>
      </c>
    </row>
    <row r="11" spans="2:15" ht="15" customHeight="1" x14ac:dyDescent="0.25">
      <c r="B11" t="s">
        <v>102</v>
      </c>
      <c r="H11" s="3" t="s">
        <v>30</v>
      </c>
      <c r="M11" t="str">
        <f ca="1">TEXT(DATE(YEAR(TODAY()), MONTH(TODAY())+ROWS($M$2:$M11)-1, DAY(1)), "MMMM YYYY")</f>
        <v>March 2026</v>
      </c>
    </row>
    <row r="12" spans="2:15" ht="15" customHeight="1" x14ac:dyDescent="0.25">
      <c r="B12" t="s">
        <v>103</v>
      </c>
      <c r="H12" s="3" t="s">
        <v>31</v>
      </c>
      <c r="M12" t="str">
        <f ca="1">TEXT(DATE(YEAR(TODAY()), MONTH(TODAY())+ROWS($M$2:$M12)-1, DAY(1)), "MMMM YYYY")</f>
        <v>April 2026</v>
      </c>
    </row>
    <row r="13" spans="2:15" ht="15" customHeight="1" x14ac:dyDescent="0.25">
      <c r="B13" t="s">
        <v>78</v>
      </c>
      <c r="H13" s="3" t="s">
        <v>32</v>
      </c>
      <c r="M13" t="str">
        <f ca="1">TEXT(DATE(YEAR(TODAY()), MONTH(TODAY())+ROWS($M$2:$M13)-1, DAY(1)), "MMMM YYYY")</f>
        <v>May 2026</v>
      </c>
    </row>
    <row r="14" spans="2:15" ht="15" customHeight="1" x14ac:dyDescent="0.25">
      <c r="B14" t="s">
        <v>104</v>
      </c>
      <c r="H14" s="2" t="s">
        <v>33</v>
      </c>
      <c r="M14" t="str">
        <f ca="1">TEXT(DATE(YEAR(TODAY()), MONTH(TODAY())+ROWS($M$2:$M14)-1, DAY(1)), "MMMM YYYY")</f>
        <v>June 2026</v>
      </c>
    </row>
    <row r="15" spans="2:15" ht="15" customHeight="1" x14ac:dyDescent="0.25">
      <c r="B15" t="s">
        <v>79</v>
      </c>
      <c r="H15" s="3" t="s">
        <v>34</v>
      </c>
      <c r="M15" t="str">
        <f ca="1">TEXT(DATE(YEAR(TODAY()), MONTH(TODAY())+ROWS($M$2:$M15)-1, DAY(1)), "MMMM YYYY")</f>
        <v>July 2026</v>
      </c>
    </row>
    <row r="16" spans="2:15" ht="15" customHeight="1" x14ac:dyDescent="0.25">
      <c r="B16" t="s">
        <v>105</v>
      </c>
      <c r="H16" s="2" t="s">
        <v>35</v>
      </c>
      <c r="M16" t="str">
        <f ca="1">TEXT(DATE(YEAR(TODAY()), MONTH(TODAY())+ROWS($M$2:$M16)-1, DAY(1)), "MMMM YYYY")</f>
        <v>August 2026</v>
      </c>
    </row>
    <row r="17" spans="2:13" ht="15" customHeight="1" x14ac:dyDescent="0.25">
      <c r="B17" t="s">
        <v>106</v>
      </c>
      <c r="H17" s="3" t="s">
        <v>36</v>
      </c>
      <c r="M17" t="str">
        <f ca="1">TEXT(DATE(YEAR(TODAY()), MONTH(TODAY())+ROWS($M$2:$M17)-1, DAY(1)), "MMMM YYYY")</f>
        <v>September 2026</v>
      </c>
    </row>
    <row r="18" spans="2:13" ht="15" customHeight="1" x14ac:dyDescent="0.25">
      <c r="B18" t="s">
        <v>107</v>
      </c>
      <c r="H18" s="2" t="s">
        <v>37</v>
      </c>
      <c r="M18" t="str">
        <f ca="1">TEXT(DATE(YEAR(TODAY()), MONTH(TODAY())+ROWS($M$2:$M18)-1, DAY(1)), "MMMM YYYY")</f>
        <v>October 2026</v>
      </c>
    </row>
    <row r="19" spans="2:13" ht="15" customHeight="1" x14ac:dyDescent="0.25">
      <c r="B19" t="s">
        <v>125</v>
      </c>
      <c r="H19" s="3" t="s">
        <v>38</v>
      </c>
      <c r="M19" t="str">
        <f ca="1">TEXT(DATE(YEAR(TODAY()), MONTH(TODAY())+ROWS($M$2:$M19)-1, DAY(1)), "MMMM YYYY")</f>
        <v>November 2026</v>
      </c>
    </row>
    <row r="20" spans="2:13" ht="15" customHeight="1" x14ac:dyDescent="0.25">
      <c r="B20" t="s">
        <v>80</v>
      </c>
      <c r="H20" s="2" t="s">
        <v>150</v>
      </c>
      <c r="M20" t="str">
        <f ca="1">TEXT(DATE(YEAR(TODAY()), MONTH(TODAY())+ROWS($M$2:$M20)-1, DAY(1)), "MMMM YYYY")</f>
        <v>December 2026</v>
      </c>
    </row>
    <row r="21" spans="2:13" ht="15" customHeight="1" x14ac:dyDescent="0.25">
      <c r="B21" t="s">
        <v>81</v>
      </c>
      <c r="H21" s="3">
        <v>2022</v>
      </c>
      <c r="M21" t="str">
        <f ca="1">TEXT(DATE(YEAR(TODAY()), MONTH(TODAY())+ROWS($M$2:$M21)-1, DAY(1)), "MMMM YYYY")</f>
        <v>January 2027</v>
      </c>
    </row>
    <row r="22" spans="2:13" ht="15" customHeight="1" x14ac:dyDescent="0.25">
      <c r="B22" t="s">
        <v>126</v>
      </c>
      <c r="H22" s="2" t="s">
        <v>151</v>
      </c>
      <c r="M22" t="str">
        <f ca="1">TEXT(DATE(YEAR(TODAY()), MONTH(TODAY())+ROWS($M$2:$M22)-1, DAY(1)), "MMMM YYYY")</f>
        <v>February 2027</v>
      </c>
    </row>
    <row r="23" spans="2:13" ht="15" customHeight="1" x14ac:dyDescent="0.25">
      <c r="B23" t="s">
        <v>108</v>
      </c>
      <c r="H23" s="3">
        <v>2024</v>
      </c>
      <c r="M23" t="str">
        <f ca="1">TEXT(DATE(YEAR(TODAY()), MONTH(TODAY())+ROWS($M$2:$M23)-1, DAY(1)), "MMMM YYYY")</f>
        <v>March 2027</v>
      </c>
    </row>
    <row r="24" spans="2:13" ht="15" customHeight="1" x14ac:dyDescent="0.25">
      <c r="B24" t="s">
        <v>82</v>
      </c>
      <c r="M24" t="str">
        <f ca="1">TEXT(DATE(YEAR(TODAY()), MONTH(TODAY())+ROWS($M$2:$M24)-1, DAY(1)), "MMMM YYYY")</f>
        <v>April 2027</v>
      </c>
    </row>
    <row r="25" spans="2:13" ht="15" customHeight="1" x14ac:dyDescent="0.25">
      <c r="B25" t="s">
        <v>127</v>
      </c>
      <c r="H25" s="3"/>
      <c r="M25" t="str">
        <f ca="1">TEXT(DATE(YEAR(TODAY()), MONTH(TODAY())+ROWS($M$2:$M25)-1, DAY(1)), "MMMM YYYY")</f>
        <v>May 2027</v>
      </c>
    </row>
    <row r="26" spans="2:13" ht="15" customHeight="1" x14ac:dyDescent="0.25">
      <c r="B26" t="s">
        <v>128</v>
      </c>
      <c r="M26" t="str">
        <f ca="1">TEXT(DATE(YEAR(TODAY()), MONTH(TODAY())+ROWS($M$2:$M26)-1, DAY(1)), "MMMM YYYY")</f>
        <v>June 2027</v>
      </c>
    </row>
    <row r="27" spans="2:13" ht="15" customHeight="1" x14ac:dyDescent="0.25">
      <c r="B27" t="s">
        <v>109</v>
      </c>
    </row>
    <row r="28" spans="2:13" ht="15" customHeight="1" x14ac:dyDescent="0.25">
      <c r="B28" t="s">
        <v>83</v>
      </c>
    </row>
    <row r="29" spans="2:13" ht="15" customHeight="1" x14ac:dyDescent="0.25">
      <c r="B29" t="s">
        <v>84</v>
      </c>
    </row>
    <row r="30" spans="2:13" ht="15" customHeight="1" x14ac:dyDescent="0.25">
      <c r="B30" t="s">
        <v>129</v>
      </c>
    </row>
    <row r="31" spans="2:13" ht="15" customHeight="1" x14ac:dyDescent="0.25">
      <c r="B31" t="s">
        <v>85</v>
      </c>
    </row>
    <row r="32" spans="2:13" ht="15" customHeight="1" x14ac:dyDescent="0.25">
      <c r="B32" t="s">
        <v>110</v>
      </c>
    </row>
    <row r="33" spans="2:2" ht="15" customHeight="1" x14ac:dyDescent="0.25">
      <c r="B33" t="s">
        <v>111</v>
      </c>
    </row>
    <row r="34" spans="2:2" ht="15" customHeight="1" x14ac:dyDescent="0.25">
      <c r="B34" t="s">
        <v>86</v>
      </c>
    </row>
    <row r="35" spans="2:2" ht="15" customHeight="1" x14ac:dyDescent="0.25">
      <c r="B35" t="s">
        <v>87</v>
      </c>
    </row>
    <row r="36" spans="2:2" ht="15" customHeight="1" x14ac:dyDescent="0.25">
      <c r="B36" t="s">
        <v>88</v>
      </c>
    </row>
    <row r="37" spans="2:2" ht="15" customHeight="1" x14ac:dyDescent="0.25">
      <c r="B37" t="s">
        <v>112</v>
      </c>
    </row>
    <row r="38" spans="2:2" ht="15" customHeight="1" x14ac:dyDescent="0.25">
      <c r="B38" t="s">
        <v>113</v>
      </c>
    </row>
    <row r="39" spans="2:2" ht="15" customHeight="1" x14ac:dyDescent="0.25">
      <c r="B39" t="s">
        <v>89</v>
      </c>
    </row>
    <row r="40" spans="2:2" ht="15" customHeight="1" x14ac:dyDescent="0.25">
      <c r="B40" t="s">
        <v>114</v>
      </c>
    </row>
    <row r="41" spans="2:2" ht="15" customHeight="1" x14ac:dyDescent="0.25">
      <c r="B41" t="s">
        <v>130</v>
      </c>
    </row>
    <row r="42" spans="2:2" ht="15" customHeight="1" x14ac:dyDescent="0.25">
      <c r="B42" t="s">
        <v>131</v>
      </c>
    </row>
    <row r="43" spans="2:2" ht="15" customHeight="1" x14ac:dyDescent="0.25">
      <c r="B43" t="s">
        <v>132</v>
      </c>
    </row>
    <row r="44" spans="2:2" ht="15" customHeight="1" x14ac:dyDescent="0.25">
      <c r="B44" t="s">
        <v>115</v>
      </c>
    </row>
    <row r="45" spans="2:2" ht="15" customHeight="1" x14ac:dyDescent="0.25">
      <c r="B45" t="s">
        <v>90</v>
      </c>
    </row>
    <row r="46" spans="2:2" ht="15" customHeight="1" x14ac:dyDescent="0.25">
      <c r="B46" t="s">
        <v>116</v>
      </c>
    </row>
    <row r="47" spans="2:2" ht="15" customHeight="1" x14ac:dyDescent="0.25">
      <c r="B47" t="s">
        <v>117</v>
      </c>
    </row>
    <row r="48" spans="2:2" ht="15" customHeight="1" x14ac:dyDescent="0.25">
      <c r="B48" t="s">
        <v>118</v>
      </c>
    </row>
    <row r="49" spans="2:2" ht="15" customHeight="1" x14ac:dyDescent="0.25">
      <c r="B49" t="s">
        <v>133</v>
      </c>
    </row>
    <row r="50" spans="2:2" ht="15" customHeight="1" x14ac:dyDescent="0.25">
      <c r="B50" t="s">
        <v>91</v>
      </c>
    </row>
    <row r="51" spans="2:2" ht="15" customHeight="1" x14ac:dyDescent="0.25">
      <c r="B51" t="s">
        <v>134</v>
      </c>
    </row>
    <row r="52" spans="2:2" ht="15" customHeight="1" x14ac:dyDescent="0.25">
      <c r="B52" t="s">
        <v>136</v>
      </c>
    </row>
    <row r="53" spans="2:2" ht="15" customHeight="1" x14ac:dyDescent="0.25">
      <c r="B53" t="s">
        <v>92</v>
      </c>
    </row>
    <row r="54" spans="2:2" ht="15" customHeight="1" x14ac:dyDescent="0.25">
      <c r="B54" t="s">
        <v>137</v>
      </c>
    </row>
    <row r="55" spans="2:2" ht="15" customHeight="1" x14ac:dyDescent="0.25">
      <c r="B55" t="s">
        <v>119</v>
      </c>
    </row>
    <row r="56" spans="2:2" ht="15" customHeight="1" x14ac:dyDescent="0.25">
      <c r="B56" t="s">
        <v>120</v>
      </c>
    </row>
    <row r="57" spans="2:2" ht="15" customHeight="1" x14ac:dyDescent="0.25">
      <c r="B57" t="s">
        <v>93</v>
      </c>
    </row>
    <row r="58" spans="2:2" ht="15" customHeight="1" x14ac:dyDescent="0.25">
      <c r="B58" t="s">
        <v>121</v>
      </c>
    </row>
    <row r="59" spans="2:2" ht="15" customHeight="1" x14ac:dyDescent="0.25">
      <c r="B59" t="s">
        <v>94</v>
      </c>
    </row>
    <row r="60" spans="2:2" ht="15" customHeight="1" x14ac:dyDescent="0.25">
      <c r="B60" t="s">
        <v>122</v>
      </c>
    </row>
    <row r="61" spans="2:2" ht="15" customHeight="1" x14ac:dyDescent="0.25">
      <c r="B61" t="s">
        <v>135</v>
      </c>
    </row>
    <row r="62" spans="2:2" ht="15" customHeight="1" x14ac:dyDescent="0.25">
      <c r="B62" t="s">
        <v>95</v>
      </c>
    </row>
    <row r="63" spans="2:2" ht="15" customHeight="1" x14ac:dyDescent="0.25">
      <c r="B63" t="s">
        <v>74</v>
      </c>
    </row>
    <row r="64" spans="2:2" ht="15" customHeight="1" x14ac:dyDescent="0.25">
      <c r="B64" t="s">
        <v>96</v>
      </c>
    </row>
    <row r="65" spans="2:2" ht="15" customHeight="1" x14ac:dyDescent="0.25">
      <c r="B65" t="s">
        <v>123</v>
      </c>
    </row>
  </sheetData>
  <sheetProtection algorithmName="SHA-512" hashValue="cuI3h8YPril/MKpQ0k/zHgw5pahHCCcD+Jc+3kkPBDV4JlELjxs57m+y6aY+FjL7AvJjzrZlgBO+zo1rJQFQ4Q==" saltValue="wirYTvcw4k7jUK1aOmOBBQ=="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QuickStartGuide</vt:lpstr>
      <vt:lpstr>Major Project Report</vt:lpstr>
      <vt:lpstr>Photo Gallery (2)</vt:lpstr>
      <vt:lpstr>Photo Gallery</vt:lpstr>
      <vt:lpstr>Lists</vt:lpstr>
      <vt:lpstr>'Major Project Report'!Print_Area</vt:lpstr>
      <vt:lpstr>'Photo Gallery'!Print_Area</vt:lpstr>
      <vt:lpstr>'Photo Gallery (2)'!Print_Area</vt:lpstr>
      <vt:lpstr>ReportType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30000987 Pierce College Fort Steilacoom Cascade Building Phase 3</dc:title>
  <dc:creator>Office of Financial Management;Christine Thomas</dc:creator>
  <cp:lastModifiedBy>Susan Locke</cp:lastModifiedBy>
  <cp:lastPrinted>2024-12-16T20:49:11Z</cp:lastPrinted>
  <dcterms:created xsi:type="dcterms:W3CDTF">2012-08-29T14:59:47Z</dcterms:created>
  <dcterms:modified xsi:type="dcterms:W3CDTF">2025-06-16T14:32:15Z</dcterms:modified>
</cp:coreProperties>
</file>