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N:\Major Project Status Reports\2025 MPSR\June 2025\Returned from Colleges\"/>
    </mc:Choice>
  </mc:AlternateContent>
  <xr:revisionPtr revIDLastSave="0" documentId="13_ncr:1_{9AC78939-B577-475F-9848-AFF58F7F7B85}" xr6:coauthVersionLast="47" xr6:coauthVersionMax="47" xr10:uidLastSave="{00000000-0000-0000-0000-000000000000}"/>
  <bookViews>
    <workbookView xWindow="28680" yWindow="-120" windowWidth="29040" windowHeight="15720" tabRatio="763" activeTab="1" xr2:uid="{00000000-000D-0000-FFFF-FFFF00000000}"/>
  </bookViews>
  <sheets>
    <sheet name="QuickStartGuide" sheetId="5" r:id="rId1"/>
    <sheet name="Major Project Report" sheetId="3" r:id="rId2"/>
    <sheet name="Photo Gallery (4)" sheetId="8" r:id="rId3"/>
    <sheet name="Photo Gallery (3)" sheetId="6" r:id="rId4"/>
    <sheet name="Photo Gallery (2)" sheetId="7" r:id="rId5"/>
    <sheet name="Photo Gallery-Art(5)" sheetId="9" r:id="rId6"/>
    <sheet name="Lists" sheetId="4" state="hidden" r:id="rId7"/>
  </sheets>
  <externalReferences>
    <externalReference r:id="rId8"/>
    <externalReference r:id="rId9"/>
    <externalReference r:id="rId10"/>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4">'[2]Major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4">'Photo Gallery (2)'!$A$1:$R$86</definedName>
    <definedName name="_xlnm.Print_Area" localSheetId="3">'Photo Gallery (3)'!$A$1:$R$86</definedName>
    <definedName name="_xlnm.Print_Area" localSheetId="2">'Photo Gallery (4)'!$A$1:$R$86</definedName>
    <definedName name="_xlnm.Print_Area" localSheetId="5">'Photo Gallery-Art(5)'!$A$1:$R$86</definedName>
    <definedName name="procurement">[3]Sheet2!$D$12:$D$15</definedName>
    <definedName name="ReportType" localSheetId="4">'[2]Major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9" i="3" l="1"/>
  <c r="E83" i="3"/>
  <c r="E82" i="3"/>
  <c r="E45" i="3"/>
  <c r="M26" i="4" l="1"/>
  <c r="M3" i="4"/>
  <c r="M4" i="4"/>
  <c r="M5" i="4"/>
  <c r="M6" i="4"/>
  <c r="M7" i="4"/>
  <c r="M8" i="4"/>
  <c r="M9" i="4"/>
  <c r="M10" i="4"/>
  <c r="M11" i="4"/>
  <c r="M12" i="4"/>
  <c r="M13" i="4"/>
  <c r="M14" i="4"/>
  <c r="M15" i="4"/>
  <c r="M16" i="4"/>
  <c r="M17" i="4"/>
  <c r="M18" i="4"/>
  <c r="M19" i="4"/>
  <c r="M20" i="4"/>
  <c r="M21" i="4"/>
  <c r="M22" i="4"/>
  <c r="M23" i="4"/>
  <c r="M24" i="4"/>
  <c r="M25" i="4"/>
  <c r="H65" i="3" l="1"/>
  <c r="H66" i="3"/>
  <c r="H68"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l="1"/>
  <c r="H48" i="3"/>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<sst xmlns="http://schemas.openxmlformats.org/spreadsheetml/2006/main" count="252" uniqueCount="229">
  <si>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</si>
  <si>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</si>
  <si>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</si>
  <si>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</si>
  <si>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</si>
  <si>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</si>
  <si>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</si>
  <si>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</si>
  <si>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</si>
  <si>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</si>
  <si>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</si>
  <si>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</si>
  <si>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</si>
  <si>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</si>
  <si>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</si>
  <si>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</si>
  <si>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</si>
  <si>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</si>
  <si>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</si>
  <si>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</si>
  <si>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</si>
  <si>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</si>
  <si>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</si>
  <si>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</si>
  <si>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</si>
  <si>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</si>
  <si>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</si>
  <si>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</si>
  <si>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</si>
  <si>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</si>
  <si>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</si>
  <si>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</si>
  <si>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</si>
  <si>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</si>
  <si>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</si>
  <si>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</si>
  <si>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</si>
  <si>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</si>
  <si>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</si>
  <si>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</si>
  <si>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</si>
  <si>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</si>
  <si>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</si>
  <si>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</si>
  <si>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</si>
  <si>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</si>
  <si>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</si>
  <si>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</si>
  <si>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</si>
  <si>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</si>
  <si>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</si>
  <si>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</si>
  <si>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</si>
  <si>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</si>
  <si>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</si>
  <si>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</si>
  <si>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</si>
  <si>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</si>
  <si>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</si>
  <si>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</si>
  <si>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</si>
  <si>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</si>
  <si>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</si>
  <si>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</si>
  <si>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</si>
  <si>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</si>
  <si>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</si>
  <si>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</si>
  <si>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</si>
  <si>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</si>
  <si>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</si>
  <si>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</si>
  <si>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</si>
  <si>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</si>
  <si>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</si>
  <si>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</si>
  <si>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</si>
  <si>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</si>
  <si>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</si>
  <si>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</si>
  <si>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</si>
  <si>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</si>
  <si>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</si>
  <si>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</si>
  <si>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</si>
  <si>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</si>
  <si>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</si>
  <si>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</si>
  <si>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</si>
  <si>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</si>
  <si>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</si>
  <si>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</si>
  <si>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</si>
  <si>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</si>
  <si>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</si>
  <si>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</si>
  <si>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</si>
  <si>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</si>
  <si>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</si>
  <si>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</si>
  <si>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</si>
  <si>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</si>
  <si>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</si>
  <si>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</si>
  <si>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</si>
  <si>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</si>
  <si>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</si>
  <si>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</si>
  <si>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</si>
  <si>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</si>
  <si>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</si>
  <si>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</si>
  <si>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</si>
  <si>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</si>
  <si>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</si>
  <si>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</si>
  <si>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</si>
  <si>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</si>
  <si>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</si>
  <si>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</si>
  <si>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</si>
  <si>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</si>
  <si>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</si>
  <si>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</si>
  <si>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</si>
  <si>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</si>
  <si>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</si>
  <si>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</si>
  <si>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</si>
  <si>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</si>
  <si>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</si>
  <si>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</si>
  <si>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</si>
  <si>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</si>
  <si>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</si>
  <si>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</si>
  <si>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</si>
  <si>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</si>
  <si>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</si>
  <si>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</si>
  <si>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</si>
  <si>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</si>
  <si>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</si>
  <si>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</si>
  <si>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</si>
  <si>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</si>
  <si>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</si>
  <si>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</si>
  <si>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</si>
  <si>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</si>
  <si>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</si>
  <si>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</si>
  <si>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</si>
  <si>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</si>
  <si>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</si>
  <si>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</si>
  <si>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</si>
  <si>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</si>
  <si>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</si>
  <si>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</si>
  <si>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</si>
  <si>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</si>
  <si>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</si>
  <si>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</si>
  <si>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</si>
  <si>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</si>
  <si>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</si>
  <si>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</si>
  <si>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</si>
  <si>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</si>
  <si>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</si>
  <si>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</si>
  <si>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</si>
  <si>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</si>
  <si>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</si>
  <si>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</si>
  <si>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</si>
  <si>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</si>
  <si>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</si>
  <si>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</si>
  <si>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</si>
  <si>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</si>
  <si>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</si>
  <si>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</si>
  <si>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</si>
  <si>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</si>
  <si>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</si>
  <si>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</si>
  <si>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</si>
  <si>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</si>
  <si>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</si>
  <si>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</si>
  <si>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</si>
  <si>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</si>
  <si>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</si>
  <si>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</si>
  <si>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</si>
  <si>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</si>
  <si>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</si>
  <si>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</si>
  <si>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</si>
  <si>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</si>
  <si>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</si>
  <si>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</si>
  <si>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</si>
  <si>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</si>
  <si>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</si>
  <si>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</si>
  <si>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</si>
  <si>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</si>
  <si>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</si>
  <si>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Spokane Falls Community College Fine and Applied Arts Replacement</t>
  </si>
  <si>
    <t>Clinton Brown</t>
  </si>
  <si>
    <t>509-533-4899</t>
  </si>
  <si>
    <t>clinton.brown@ccs.spokane.edu</t>
  </si>
  <si>
    <t>Project to replace the Fine Arts Building and the Photography Building on the SFCC Campus with a single structure. The building will contain classrooms, computer labs, faculty offices, student study spaces, and the specialized lab type space necessary for the instructional programs: Photography, media, drawing, painting, sculpture, ceramics, print-making, jewelry making, art history and appreciation, and more. Spaces will include studios, dark room(s), exhibition hall/galleries, and storage.</t>
  </si>
  <si>
    <t>U40</t>
  </si>
  <si>
    <t>A20</t>
  </si>
  <si>
    <t>C06</t>
  </si>
  <si>
    <t>057 - Other State Funding</t>
  </si>
  <si>
    <t>June 2025</t>
  </si>
  <si>
    <t>Includes Project Phases 1, 2, 3, 3a, 3b, 3c</t>
  </si>
  <si>
    <t>Not including WSST</t>
  </si>
  <si>
    <t>Includes:  B. Consultant Services, C. Construction Contracts (Phases 1, 2, 3, 3a, 3b, 3c, 4), F. Agency Project Management, G. Other Project Related costs.</t>
  </si>
  <si>
    <t>Based on Swinerton "unresolved" claims list dated 1/2/25; includes WSST 9.1%</t>
  </si>
  <si>
    <r>
      <t>Demolition: UFI A06505 Fine Arts 24,873 gsf / UFI A09540 Photography 10,401 gsf
Wa Arts Commission: 12/15/23:  - Artwork was successfully installed in September of 2023.  Note: The artist could be held responsible for potential project delays/costs due to the GC receiving artwork much later than anticipated as well as the artist not being available for timely supervision of the installation.  Additionally, GC provided support for unloading pieces from shipping containers that was unforeseen and not accommodated by the artist or ArtsWa.
 - SFCC/CCS Administration has named the new facility ska-h</t>
    </r>
    <r>
      <rPr>
        <sz val="11"/>
        <color theme="1"/>
        <rFont val="Calibri"/>
        <family val="2"/>
      </rPr>
      <t>é</t>
    </r>
    <r>
      <rPr>
        <sz val="11"/>
        <color theme="1"/>
        <rFont val="Calibri"/>
        <family val="2"/>
        <scheme val="minor"/>
      </rPr>
      <t>t (anglicized) or sƛ̓x̣etkʷ (Salish) - meaning "rapids" or "fast water." This was the word that the tribes used to talk about Spokane Falls as well as a generalized name for the entire Spokane River.  SFCC collaborated with the Spokane Tribe.
NOTE:  Payment to Fraudulent account occurred on 7/31/23 in the amount of $1,001,457.65.  A second payment for the same amount was paid to the contractor for construction services associated with Project 2018-063 I (3-3) Invoice 21R.  The additional expenditure is not accounted for in the above totals. Work continues with the Attorney General and Federal agencies to recover these fraudulent expenses.  A portion of these funds have been recovered as of November 2024.</t>
    </r>
  </si>
  <si>
    <t>Project close out ongoing with contractor, Swinerton Builders.  Third party consultant, jointly hired by the contractor and Spokane Colleges (through DES) has reviewed the extensive punch list and remaining non-conforming items.  The report us currently under review by all parties.</t>
  </si>
  <si>
    <t>057  - State Bldg. Const Acct</t>
  </si>
  <si>
    <t>% of Bldg. Area that is being remodeled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</si>
</sst>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
      <sz val="11"/>
      <color theme="1"/>
      <name val="Calibri"/>
      <family val="2"/>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1">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eg"/><Relationship Id="rId7" Type="http://schemas.openxmlformats.org/officeDocument/2006/relationships/image" Target="../media/image14.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2.jpeg"/><Relationship Id="rId13" Type="http://schemas.openxmlformats.org/officeDocument/2006/relationships/image" Target="../media/image27.jpeg"/><Relationship Id="rId3" Type="http://schemas.openxmlformats.org/officeDocument/2006/relationships/image" Target="../media/image17.jpeg"/><Relationship Id="rId7" Type="http://schemas.openxmlformats.org/officeDocument/2006/relationships/image" Target="../media/image21.jpeg"/><Relationship Id="rId12" Type="http://schemas.openxmlformats.org/officeDocument/2006/relationships/image" Target="../media/image26.jpeg"/><Relationship Id="rId2" Type="http://schemas.openxmlformats.org/officeDocument/2006/relationships/image" Target="../media/image16.jpeg"/><Relationship Id="rId1" Type="http://schemas.openxmlformats.org/officeDocument/2006/relationships/image" Target="../media/image15.jpeg"/><Relationship Id="rId6" Type="http://schemas.openxmlformats.org/officeDocument/2006/relationships/image" Target="../media/image20.jpeg"/><Relationship Id="rId11" Type="http://schemas.openxmlformats.org/officeDocument/2006/relationships/image" Target="../media/image25.jpeg"/><Relationship Id="rId5" Type="http://schemas.openxmlformats.org/officeDocument/2006/relationships/image" Target="../media/image19.jpeg"/><Relationship Id="rId10" Type="http://schemas.openxmlformats.org/officeDocument/2006/relationships/image" Target="../media/image24.jpeg"/><Relationship Id="rId4" Type="http://schemas.openxmlformats.org/officeDocument/2006/relationships/image" Target="../media/image18.jpeg"/><Relationship Id="rId9" Type="http://schemas.openxmlformats.org/officeDocument/2006/relationships/image" Target="../media/image2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xdr:from>
      <xdr:col>2</xdr:col>
      <xdr:colOff>511</xdr:colOff>
      <xdr:row>5</xdr:row>
      <xdr:rowOff>182234</xdr:rowOff>
    </xdr:from>
    <xdr:to>
      <xdr:col>6</xdr:col>
      <xdr:colOff>572010</xdr:colOff>
      <xdr:row>27</xdr:row>
      <xdr:rowOff>4432</xdr:rowOff>
    </xdr:to>
    <xdr:pic>
      <xdr:nvPicPr>
        <xdr:cNvPr id="2" name="Picture 1" descr="Main Lobby looking west&#10;&#10;">
          <a:extLst>
            <a:ext uri="{FF2B5EF4-FFF2-40B4-BE49-F238E27FC236}">
              <a16:creationId xmlns:a16="http://schemas.microsoft.com/office/drawing/2014/main" id="{003079F7-7DF0-4056-88D3-5679553C7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19711" y="1058534"/>
          <a:ext cx="3009899" cy="40131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512445</xdr:colOff>
      <xdr:row>27</xdr:row>
      <xdr:rowOff>139065</xdr:rowOff>
    </xdr:from>
    <xdr:to>
      <xdr:col>6</xdr:col>
      <xdr:colOff>588645</xdr:colOff>
      <xdr:row>28</xdr:row>
      <xdr:rowOff>186690</xdr:rowOff>
    </xdr:to>
    <xdr:sp macro="" textlink="" fLocksText="0">
      <xdr:nvSpPr>
        <xdr:cNvPr id="3" name="TextBox 2">
          <a:extLst>
            <a:ext uri="{FF2B5EF4-FFF2-40B4-BE49-F238E27FC236}">
              <a16:creationId xmlns:a16="http://schemas.microsoft.com/office/drawing/2014/main" id="{977F47F3-6C84-484E-BABD-0DAA7C9FC1A9}"/>
            </a:ext>
          </a:extLst>
        </xdr:cNvPr>
        <xdr:cNvSpPr txBox="1"/>
      </xdr:nvSpPr>
      <xdr:spPr>
        <a:xfrm>
          <a:off x="1122045" y="5206365"/>
          <a:ext cx="31242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Main Lobby </a:t>
          </a:r>
          <a:r>
            <a:rPr lang="en-US" sz="1100" b="1" baseline="0">
              <a:solidFill>
                <a:schemeClr val="bg1"/>
              </a:solidFill>
            </a:rPr>
            <a:t>looking west</a:t>
          </a:r>
          <a:endParaRPr lang="en-US" sz="1100" b="1">
            <a:solidFill>
              <a:schemeClr val="bg1"/>
            </a:solidFill>
          </a:endParaRPr>
        </a:p>
      </xdr:txBody>
    </xdr:sp>
    <xdr:clientData fLocksWithSheet="0"/>
  </xdr:twoCellAnchor>
  <xdr:twoCellAnchor>
    <xdr:from>
      <xdr:col>9</xdr:col>
      <xdr:colOff>314512</xdr:colOff>
      <xdr:row>5</xdr:row>
      <xdr:rowOff>150483</xdr:rowOff>
    </xdr:from>
    <xdr:to>
      <xdr:col>15</xdr:col>
      <xdr:colOff>111341</xdr:colOff>
      <xdr:row>19</xdr:row>
      <xdr:rowOff>74304</xdr:rowOff>
    </xdr:to>
    <xdr:pic>
      <xdr:nvPicPr>
        <xdr:cNvPr id="4" name="Picture 3" descr="Main Lobby looking west&#10;">
          <a:extLst>
            <a:ext uri="{FF2B5EF4-FFF2-40B4-BE49-F238E27FC236}">
              <a16:creationId xmlns:a16="http://schemas.microsoft.com/office/drawing/2014/main" id="{2004DF7A-F2AB-4774-B488-F3A2A9CC59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600887" y="1026783"/>
          <a:ext cx="3454429" cy="259082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25</xdr:col>
      <xdr:colOff>85912</xdr:colOff>
      <xdr:row>5</xdr:row>
      <xdr:rowOff>108573</xdr:rowOff>
    </xdr:from>
    <xdr:to>
      <xdr:col>30</xdr:col>
      <xdr:colOff>583781</xdr:colOff>
      <xdr:row>19</xdr:row>
      <xdr:rowOff>100974</xdr:rowOff>
    </xdr:to>
    <xdr:pic>
      <xdr:nvPicPr>
        <xdr:cNvPr id="6" name="Picture 5" descr="Exterior Southeast Elevation&#10;">
          <a:extLst>
            <a:ext uri="{FF2B5EF4-FFF2-40B4-BE49-F238E27FC236}">
              <a16:creationId xmlns:a16="http://schemas.microsoft.com/office/drawing/2014/main" id="{BB477A15-866C-4C7F-9D11-05F730078AC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4782987" y="984873"/>
          <a:ext cx="3545869" cy="265940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17</xdr:col>
      <xdr:colOff>236731</xdr:colOff>
      <xdr:row>5</xdr:row>
      <xdr:rowOff>169534</xdr:rowOff>
    </xdr:from>
    <xdr:to>
      <xdr:col>22</xdr:col>
      <xdr:colOff>594870</xdr:colOff>
      <xdr:row>27</xdr:row>
      <xdr:rowOff>62852</xdr:rowOff>
    </xdr:to>
    <xdr:pic>
      <xdr:nvPicPr>
        <xdr:cNvPr id="7" name="Picture 6" descr="Exterior South Elevation&#10;">
          <a:extLst>
            <a:ext uri="{FF2B5EF4-FFF2-40B4-BE49-F238E27FC236}">
              <a16:creationId xmlns:a16="http://schemas.microsoft.com/office/drawing/2014/main" id="{6D3454DC-9CF2-4B45-A692-1FEFC9ABDD2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399906" y="1045834"/>
          <a:ext cx="3063239" cy="408431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579630</xdr:colOff>
      <xdr:row>33</xdr:row>
      <xdr:rowOff>10704</xdr:rowOff>
    </xdr:from>
    <xdr:to>
      <xdr:col>10</xdr:col>
      <xdr:colOff>295274</xdr:colOff>
      <xdr:row>52</xdr:row>
      <xdr:rowOff>142718</xdr:rowOff>
    </xdr:to>
    <xdr:pic>
      <xdr:nvPicPr>
        <xdr:cNvPr id="8" name="Picture 7" descr="Print Making Shop&#10;">
          <a:extLst>
            <a:ext uri="{FF2B5EF4-FFF2-40B4-BE49-F238E27FC236}">
              <a16:creationId xmlns:a16="http://schemas.microsoft.com/office/drawing/2014/main" id="{1BFE8825-AAEC-416D-B639-7F6C3E4954A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189230" y="6221004"/>
          <a:ext cx="5002019" cy="375151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12</xdr:col>
      <xdr:colOff>371986</xdr:colOff>
      <xdr:row>33</xdr:row>
      <xdr:rowOff>1800</xdr:rowOff>
    </xdr:from>
    <xdr:to>
      <xdr:col>21</xdr:col>
      <xdr:colOff>133350</xdr:colOff>
      <xdr:row>52</xdr:row>
      <xdr:rowOff>60948</xdr:rowOff>
    </xdr:to>
    <xdr:pic>
      <xdr:nvPicPr>
        <xdr:cNvPr id="9" name="Picture 8" descr="South Elevation&#10;">
          <a:extLst>
            <a:ext uri="{FF2B5EF4-FFF2-40B4-BE49-F238E27FC236}">
              <a16:creationId xmlns:a16="http://schemas.microsoft.com/office/drawing/2014/main" id="{9E8F46F7-1708-4F78-BC37-CF784C31338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7487161" y="6212100"/>
          <a:ext cx="4904864" cy="367864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535492</xdr:colOff>
      <xdr:row>20</xdr:row>
      <xdr:rowOff>70473</xdr:rowOff>
    </xdr:from>
    <xdr:to>
      <xdr:col>14</xdr:col>
      <xdr:colOff>611692</xdr:colOff>
      <xdr:row>21</xdr:row>
      <xdr:rowOff>118098</xdr:rowOff>
    </xdr:to>
    <xdr:sp macro="" textlink="" fLocksText="0">
      <xdr:nvSpPr>
        <xdr:cNvPr id="10" name="TextBox 9" descr="Main Lobby looking west&#10;">
          <a:extLst>
            <a:ext uri="{FF2B5EF4-FFF2-40B4-BE49-F238E27FC236}">
              <a16:creationId xmlns:a16="http://schemas.microsoft.com/office/drawing/2014/main" id="{8C738A16-851C-4627-8455-5296D4649A9A}"/>
            </a:ext>
          </a:extLst>
        </xdr:cNvPr>
        <xdr:cNvSpPr txBox="1"/>
      </xdr:nvSpPr>
      <xdr:spPr>
        <a:xfrm>
          <a:off x="5821867" y="3804273"/>
          <a:ext cx="31242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Main Lobby</a:t>
          </a:r>
          <a:r>
            <a:rPr lang="en-US" sz="1100" b="1" baseline="0">
              <a:solidFill>
                <a:schemeClr val="bg1"/>
              </a:solidFill>
            </a:rPr>
            <a:t> looking west</a:t>
          </a:r>
          <a:endParaRPr lang="en-US" sz="1100" b="1">
            <a:solidFill>
              <a:schemeClr val="bg1"/>
            </a:solidFill>
          </a:endParaRPr>
        </a:p>
      </xdr:txBody>
    </xdr:sp>
    <xdr:clientData fLocksWithSheet="0"/>
  </xdr:twoCellAnchor>
  <xdr:twoCellAnchor>
    <xdr:from>
      <xdr:col>17</xdr:col>
      <xdr:colOff>213871</xdr:colOff>
      <xdr:row>28</xdr:row>
      <xdr:rowOff>62853</xdr:rowOff>
    </xdr:from>
    <xdr:to>
      <xdr:col>23</xdr:col>
      <xdr:colOff>76711</xdr:colOff>
      <xdr:row>29</xdr:row>
      <xdr:rowOff>110478</xdr:rowOff>
    </xdr:to>
    <xdr:sp macro="" textlink="" fLocksText="0">
      <xdr:nvSpPr>
        <xdr:cNvPr id="11" name="TextBox 10" descr="Exterior South Elevation&#10;">
          <a:extLst>
            <a:ext uri="{FF2B5EF4-FFF2-40B4-BE49-F238E27FC236}">
              <a16:creationId xmlns:a16="http://schemas.microsoft.com/office/drawing/2014/main" id="{4DB856DC-C5D3-4AB2-9548-A72CDDA2EF3B}"/>
            </a:ext>
          </a:extLst>
        </xdr:cNvPr>
        <xdr:cNvSpPr txBox="1"/>
      </xdr:nvSpPr>
      <xdr:spPr>
        <a:xfrm>
          <a:off x="10377046" y="5320653"/>
          <a:ext cx="317754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South Elevation</a:t>
          </a:r>
          <a:endParaRPr lang="en-US" sz="1100" b="1">
            <a:solidFill>
              <a:schemeClr val="bg1"/>
            </a:solidFill>
          </a:endParaRPr>
        </a:p>
      </xdr:txBody>
    </xdr:sp>
    <xdr:clientData fLocksWithSheet="0"/>
  </xdr:twoCellAnchor>
  <xdr:twoCellAnchor>
    <xdr:from>
      <xdr:col>25</xdr:col>
      <xdr:colOff>238312</xdr:colOff>
      <xdr:row>20</xdr:row>
      <xdr:rowOff>39993</xdr:rowOff>
    </xdr:from>
    <xdr:to>
      <xdr:col>30</xdr:col>
      <xdr:colOff>390712</xdr:colOff>
      <xdr:row>21</xdr:row>
      <xdr:rowOff>87618</xdr:rowOff>
    </xdr:to>
    <xdr:sp macro="" textlink="" fLocksText="0">
      <xdr:nvSpPr>
        <xdr:cNvPr id="12" name="TextBox 11" descr="Exterior Southeast Elevation&#10;">
          <a:extLst>
            <a:ext uri="{FF2B5EF4-FFF2-40B4-BE49-F238E27FC236}">
              <a16:creationId xmlns:a16="http://schemas.microsoft.com/office/drawing/2014/main" id="{F109E376-D6AA-4F73-9F19-688CD795E4AE}"/>
            </a:ext>
          </a:extLst>
        </xdr:cNvPr>
        <xdr:cNvSpPr txBox="1"/>
      </xdr:nvSpPr>
      <xdr:spPr>
        <a:xfrm>
          <a:off x="14935387" y="3773793"/>
          <a:ext cx="32004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Exterior Southeast</a:t>
          </a:r>
          <a:r>
            <a:rPr lang="en-US" sz="1100" b="1" baseline="0">
              <a:solidFill>
                <a:schemeClr val="bg1"/>
              </a:solidFill>
            </a:rPr>
            <a:t> Elevation</a:t>
          </a:r>
          <a:endParaRPr lang="en-US" sz="1100" b="1">
            <a:solidFill>
              <a:schemeClr val="bg1"/>
            </a:solidFill>
          </a:endParaRPr>
        </a:p>
      </xdr:txBody>
    </xdr:sp>
    <xdr:clientData fLocksWithSheet="0"/>
  </xdr:twoCellAnchor>
  <xdr:twoCellAnchor>
    <xdr:from>
      <xdr:col>3</xdr:col>
      <xdr:colOff>141481</xdr:colOff>
      <xdr:row>53</xdr:row>
      <xdr:rowOff>49518</xdr:rowOff>
    </xdr:from>
    <xdr:to>
      <xdr:col>8</xdr:col>
      <xdr:colOff>202441</xdr:colOff>
      <xdr:row>54</xdr:row>
      <xdr:rowOff>97143</xdr:rowOff>
    </xdr:to>
    <xdr:sp macro="" textlink="" fLocksText="0">
      <xdr:nvSpPr>
        <xdr:cNvPr id="13" name="TextBox 12" descr="Print Making Shop&#10;">
          <a:extLst>
            <a:ext uri="{FF2B5EF4-FFF2-40B4-BE49-F238E27FC236}">
              <a16:creationId xmlns:a16="http://schemas.microsoft.com/office/drawing/2014/main" id="{9B4FC24E-853B-4DC7-9801-C20009A6BE74}"/>
            </a:ext>
          </a:extLst>
        </xdr:cNvPr>
        <xdr:cNvSpPr txBox="1"/>
      </xdr:nvSpPr>
      <xdr:spPr>
        <a:xfrm>
          <a:off x="1970281" y="10069818"/>
          <a:ext cx="310896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Print Making Shop</a:t>
          </a:r>
        </a:p>
      </xdr:txBody>
    </xdr:sp>
    <xdr:clientData fLocksWithSheet="0"/>
  </xdr:twoCellAnchor>
  <xdr:twoCellAnchor>
    <xdr:from>
      <xdr:col>13</xdr:col>
      <xdr:colOff>579631</xdr:colOff>
      <xdr:row>52</xdr:row>
      <xdr:rowOff>160008</xdr:rowOff>
    </xdr:from>
    <xdr:to>
      <xdr:col>19</xdr:col>
      <xdr:colOff>442471</xdr:colOff>
      <xdr:row>54</xdr:row>
      <xdr:rowOff>24753</xdr:rowOff>
    </xdr:to>
    <xdr:sp macro="" textlink="" fLocksText="0">
      <xdr:nvSpPr>
        <xdr:cNvPr id="15" name="TextBox 14" descr="South Elevation&#10;">
          <a:extLst>
            <a:ext uri="{FF2B5EF4-FFF2-40B4-BE49-F238E27FC236}">
              <a16:creationId xmlns:a16="http://schemas.microsoft.com/office/drawing/2014/main" id="{D2FA4BBE-02FA-4A06-83B6-0BA9A56F04B9}"/>
            </a:ext>
          </a:extLst>
        </xdr:cNvPr>
        <xdr:cNvSpPr txBox="1"/>
      </xdr:nvSpPr>
      <xdr:spPr>
        <a:xfrm>
          <a:off x="8304406" y="9989808"/>
          <a:ext cx="3177540" cy="24574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 Elevation</a:t>
          </a:r>
        </a:p>
      </xdr:txBody>
    </xdr:sp>
    <xdr:clientData fLocksWithSheet="0"/>
  </xdr:twoCellAnchor>
  <xdr:twoCellAnchor>
    <xdr:from>
      <xdr:col>23</xdr:col>
      <xdr:colOff>260985</xdr:colOff>
      <xdr:row>32</xdr:row>
      <xdr:rowOff>85725</xdr:rowOff>
    </xdr:from>
    <xdr:to>
      <xdr:col>28</xdr:col>
      <xdr:colOff>276223</xdr:colOff>
      <xdr:row>53</xdr:row>
      <xdr:rowOff>169543</xdr:rowOff>
    </xdr:to>
    <xdr:pic>
      <xdr:nvPicPr>
        <xdr:cNvPr id="16" name="Picture 15" descr="Lecture Room&#10;">
          <a:extLst>
            <a:ext uri="{FF2B5EF4-FFF2-40B4-BE49-F238E27FC236}">
              <a16:creationId xmlns:a16="http://schemas.microsoft.com/office/drawing/2014/main" id="{C13A6218-8F6B-4548-9611-8CD4D0470D4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3738860" y="6105525"/>
          <a:ext cx="3063238" cy="408431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23</xdr:col>
      <xdr:colOff>238125</xdr:colOff>
      <xdr:row>54</xdr:row>
      <xdr:rowOff>83819</xdr:rowOff>
    </xdr:from>
    <xdr:to>
      <xdr:col>28</xdr:col>
      <xdr:colOff>367665</xdr:colOff>
      <xdr:row>55</xdr:row>
      <xdr:rowOff>131444</xdr:rowOff>
    </xdr:to>
    <xdr:sp macro="" textlink="" fLocksText="0">
      <xdr:nvSpPr>
        <xdr:cNvPr id="17" name="TextBox 16" descr="Lecture Room&#10;">
          <a:extLst>
            <a:ext uri="{FF2B5EF4-FFF2-40B4-BE49-F238E27FC236}">
              <a16:creationId xmlns:a16="http://schemas.microsoft.com/office/drawing/2014/main" id="{17C9954C-44A5-4501-BBF2-526A57222A39}"/>
            </a:ext>
          </a:extLst>
        </xdr:cNvPr>
        <xdr:cNvSpPr txBox="1"/>
      </xdr:nvSpPr>
      <xdr:spPr>
        <a:xfrm>
          <a:off x="13716000" y="10294619"/>
          <a:ext cx="317754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Lecture Room</a:t>
          </a: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610111</xdr:colOff>
      <xdr:row>5</xdr:row>
      <xdr:rowOff>47613</xdr:rowOff>
    </xdr:from>
    <xdr:to>
      <xdr:col>6</xdr:col>
      <xdr:colOff>572010</xdr:colOff>
      <xdr:row>27</xdr:row>
      <xdr:rowOff>139053</xdr:rowOff>
    </xdr:to>
    <xdr:pic>
      <xdr:nvPicPr>
        <xdr:cNvPr id="2" name="Picture 1" descr="East Entrance Walkway looking northeast&#10;">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4951" y="90867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483870</xdr:colOff>
      <xdr:row>28</xdr:row>
      <xdr:rowOff>53340</xdr:rowOff>
    </xdr:from>
    <xdr:to>
      <xdr:col>6</xdr:col>
      <xdr:colOff>560070</xdr:colOff>
      <xdr:row>29</xdr:row>
      <xdr:rowOff>100965</xdr:rowOff>
    </xdr:to>
    <xdr:sp macro="" textlink="" fLocksText="0">
      <xdr:nvSpPr>
        <xdr:cNvPr id="5" name="TextBox 4" descr="East Entrance Walkway looking northeast&#10;">
          <a:extLst>
            <a:ext uri="{FF2B5EF4-FFF2-40B4-BE49-F238E27FC236}">
              <a16:creationId xmlns:a16="http://schemas.microsoft.com/office/drawing/2014/main" id="{00000000-0008-0000-0200-000005000000}"/>
            </a:ext>
          </a:extLst>
        </xdr:cNvPr>
        <xdr:cNvSpPr txBox="1"/>
      </xdr:nvSpPr>
      <xdr:spPr>
        <a:xfrm>
          <a:off x="1108710" y="5120640"/>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East</a:t>
          </a:r>
          <a:r>
            <a:rPr lang="en-US" sz="1100" b="1" baseline="0">
              <a:solidFill>
                <a:schemeClr val="bg1"/>
              </a:solidFill>
            </a:rPr>
            <a:t> Entrance Walkway looking northeast</a:t>
          </a:r>
          <a:endParaRPr lang="en-US" sz="1100" b="1">
            <a:solidFill>
              <a:schemeClr val="bg1"/>
            </a:solidFill>
          </a:endParaRPr>
        </a:p>
      </xdr:txBody>
    </xdr:sp>
    <xdr:clientData fLocksWithSheet="0"/>
  </xdr:twoCellAnchor>
  <xdr:twoCellAnchor>
    <xdr:from>
      <xdr:col>9</xdr:col>
      <xdr:colOff>314512</xdr:colOff>
      <xdr:row>5</xdr:row>
      <xdr:rowOff>62853</xdr:rowOff>
    </xdr:from>
    <xdr:to>
      <xdr:col>15</xdr:col>
      <xdr:colOff>111341</xdr:colOff>
      <xdr:row>19</xdr:row>
      <xdr:rowOff>161935</xdr:rowOff>
    </xdr:to>
    <xdr:pic>
      <xdr:nvPicPr>
        <xdr:cNvPr id="17" name="Picture 16" descr="South elevation, Art Glass on second floor&#10;">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732332" y="923913"/>
          <a:ext cx="3545869" cy="265940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130051</xdr:colOff>
      <xdr:row>25</xdr:row>
      <xdr:rowOff>116193</xdr:rowOff>
    </xdr:from>
    <xdr:to>
      <xdr:col>15</xdr:col>
      <xdr:colOff>91950</xdr:colOff>
      <xdr:row>48</xdr:row>
      <xdr:rowOff>24753</xdr:rowOff>
    </xdr:to>
    <xdr:pic>
      <xdr:nvPicPr>
        <xdr:cNvPr id="19" name="Picture 18" descr="South Elevation, Main Entrance&#10;">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26026" y="4802493"/>
          <a:ext cx="3009899" cy="429006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25</xdr:col>
      <xdr:colOff>85912</xdr:colOff>
      <xdr:row>5</xdr:row>
      <xdr:rowOff>55233</xdr:rowOff>
    </xdr:from>
    <xdr:to>
      <xdr:col>30</xdr:col>
      <xdr:colOff>583781</xdr:colOff>
      <xdr:row>19</xdr:row>
      <xdr:rowOff>154315</xdr:rowOff>
    </xdr:to>
    <xdr:pic>
      <xdr:nvPicPr>
        <xdr:cNvPr id="21" name="Picture 20" descr="Lobby looking north&#1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5059212" y="916293"/>
          <a:ext cx="3545869" cy="265940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17</xdr:col>
      <xdr:colOff>236731</xdr:colOff>
      <xdr:row>5</xdr:row>
      <xdr:rowOff>70473</xdr:rowOff>
    </xdr:from>
    <xdr:to>
      <xdr:col>22</xdr:col>
      <xdr:colOff>594870</xdr:colOff>
      <xdr:row>27</xdr:row>
      <xdr:rowOff>161913</xdr:rowOff>
    </xdr:to>
    <xdr:pic>
      <xdr:nvPicPr>
        <xdr:cNvPr id="23" name="Picture 22" descr="North patio and lobby glass looking east&#10;">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0653271" y="93153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617731</xdr:colOff>
      <xdr:row>35</xdr:row>
      <xdr:rowOff>78093</xdr:rowOff>
    </xdr:from>
    <xdr:to>
      <xdr:col>6</xdr:col>
      <xdr:colOff>579630</xdr:colOff>
      <xdr:row>57</xdr:row>
      <xdr:rowOff>169533</xdr:rowOff>
    </xdr:to>
    <xdr:pic>
      <xdr:nvPicPr>
        <xdr:cNvPr id="25" name="Picture 24" descr="Lobby looking east&#10;">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242571" y="642555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17</xdr:col>
      <xdr:colOff>229111</xdr:colOff>
      <xdr:row>35</xdr:row>
      <xdr:rowOff>177153</xdr:rowOff>
    </xdr:from>
    <xdr:to>
      <xdr:col>22</xdr:col>
      <xdr:colOff>587250</xdr:colOff>
      <xdr:row>58</xdr:row>
      <xdr:rowOff>85713</xdr:rowOff>
    </xdr:to>
    <xdr:pic>
      <xdr:nvPicPr>
        <xdr:cNvPr id="27" name="Picture 26" descr="South Elevation, Fire lane looking west&#10;">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0645651" y="652461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535492</xdr:colOff>
      <xdr:row>20</xdr:row>
      <xdr:rowOff>70473</xdr:rowOff>
    </xdr:from>
    <xdr:to>
      <xdr:col>14</xdr:col>
      <xdr:colOff>611692</xdr:colOff>
      <xdr:row>21</xdr:row>
      <xdr:rowOff>118098</xdr:rowOff>
    </xdr:to>
    <xdr:sp macro="" textlink="" fLocksText="0">
      <xdr:nvSpPr>
        <xdr:cNvPr id="3" name="TextBox 2" descr="South elevation, Art Glass on second floor&#10;">
          <a:extLst>
            <a:ext uri="{FF2B5EF4-FFF2-40B4-BE49-F238E27FC236}">
              <a16:creationId xmlns:a16="http://schemas.microsoft.com/office/drawing/2014/main" id="{4A56880B-D370-4A8E-BF43-3C383029238E}"/>
            </a:ext>
          </a:extLst>
        </xdr:cNvPr>
        <xdr:cNvSpPr txBox="1"/>
      </xdr:nvSpPr>
      <xdr:spPr>
        <a:xfrm>
          <a:off x="5953312" y="367473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a:t>
          </a:r>
          <a:r>
            <a:rPr lang="en-US" sz="1100" b="1" baseline="0">
              <a:solidFill>
                <a:schemeClr val="bg1"/>
              </a:solidFill>
            </a:rPr>
            <a:t> elevation, Art Glass on second floor</a:t>
          </a:r>
          <a:endParaRPr lang="en-US" sz="1100" b="1">
            <a:solidFill>
              <a:schemeClr val="bg1"/>
            </a:solidFill>
          </a:endParaRPr>
        </a:p>
      </xdr:txBody>
    </xdr:sp>
    <xdr:clientData fLocksWithSheet="0"/>
  </xdr:twoCellAnchor>
  <xdr:twoCellAnchor>
    <xdr:from>
      <xdr:col>17</xdr:col>
      <xdr:colOff>213871</xdr:colOff>
      <xdr:row>28</xdr:row>
      <xdr:rowOff>62853</xdr:rowOff>
    </xdr:from>
    <xdr:to>
      <xdr:col>23</xdr:col>
      <xdr:colOff>76711</xdr:colOff>
      <xdr:row>29</xdr:row>
      <xdr:rowOff>110478</xdr:rowOff>
    </xdr:to>
    <xdr:sp macro="" textlink="" fLocksText="0">
      <xdr:nvSpPr>
        <xdr:cNvPr id="4" name="TextBox 3" descr="North patio and lobby glass looking east&#10;">
          <a:extLst>
            <a:ext uri="{FF2B5EF4-FFF2-40B4-BE49-F238E27FC236}">
              <a16:creationId xmlns:a16="http://schemas.microsoft.com/office/drawing/2014/main" id="{C465C6A8-744F-40F8-8586-14FBCD23A741}"/>
            </a:ext>
          </a:extLst>
        </xdr:cNvPr>
        <xdr:cNvSpPr txBox="1"/>
      </xdr:nvSpPr>
      <xdr:spPr>
        <a:xfrm>
          <a:off x="10630411" y="513015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North patio</a:t>
          </a:r>
          <a:r>
            <a:rPr lang="en-US" sz="1100" b="1" baseline="0">
              <a:solidFill>
                <a:schemeClr val="bg1"/>
              </a:solidFill>
            </a:rPr>
            <a:t> and lobby glass looking east</a:t>
          </a:r>
          <a:endParaRPr lang="en-US" sz="1100" b="1">
            <a:solidFill>
              <a:schemeClr val="bg1"/>
            </a:solidFill>
          </a:endParaRPr>
        </a:p>
      </xdr:txBody>
    </xdr:sp>
    <xdr:clientData fLocksWithSheet="0"/>
  </xdr:twoCellAnchor>
  <xdr:twoCellAnchor>
    <xdr:from>
      <xdr:col>25</xdr:col>
      <xdr:colOff>238312</xdr:colOff>
      <xdr:row>20</xdr:row>
      <xdr:rowOff>39993</xdr:rowOff>
    </xdr:from>
    <xdr:to>
      <xdr:col>30</xdr:col>
      <xdr:colOff>390712</xdr:colOff>
      <xdr:row>21</xdr:row>
      <xdr:rowOff>87618</xdr:rowOff>
    </xdr:to>
    <xdr:sp macro="" textlink="" fLocksText="0">
      <xdr:nvSpPr>
        <xdr:cNvPr id="6" name="TextBox 5" descr="Lobby looking north&#10;">
          <a:extLst>
            <a:ext uri="{FF2B5EF4-FFF2-40B4-BE49-F238E27FC236}">
              <a16:creationId xmlns:a16="http://schemas.microsoft.com/office/drawing/2014/main" id="{63CB86B2-37AE-414B-BF95-BB8EB5C4807F}"/>
            </a:ext>
          </a:extLst>
        </xdr:cNvPr>
        <xdr:cNvSpPr txBox="1"/>
      </xdr:nvSpPr>
      <xdr:spPr>
        <a:xfrm>
          <a:off x="15211612" y="364425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Lobby looking north</a:t>
          </a:r>
        </a:p>
      </xdr:txBody>
    </xdr:sp>
    <xdr:clientData fLocksWithSheet="0"/>
  </xdr:twoCellAnchor>
  <xdr:twoCellAnchor>
    <xdr:from>
      <xdr:col>1</xdr:col>
      <xdr:colOff>579631</xdr:colOff>
      <xdr:row>58</xdr:row>
      <xdr:rowOff>78093</xdr:rowOff>
    </xdr:from>
    <xdr:to>
      <xdr:col>7</xdr:col>
      <xdr:colOff>30991</xdr:colOff>
      <xdr:row>59</xdr:row>
      <xdr:rowOff>125718</xdr:rowOff>
    </xdr:to>
    <xdr:sp macro="" textlink="" fLocksText="0">
      <xdr:nvSpPr>
        <xdr:cNvPr id="8" name="TextBox 7" descr="Lobby looking east&#10;">
          <a:extLst>
            <a:ext uri="{FF2B5EF4-FFF2-40B4-BE49-F238E27FC236}">
              <a16:creationId xmlns:a16="http://schemas.microsoft.com/office/drawing/2014/main" id="{93A011B4-77E4-4CAF-95E6-ACCE244EAB3B}"/>
            </a:ext>
          </a:extLst>
        </xdr:cNvPr>
        <xdr:cNvSpPr txBox="1"/>
      </xdr:nvSpPr>
      <xdr:spPr>
        <a:xfrm>
          <a:off x="1204471" y="1063179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a:t>
          </a:r>
          <a:r>
            <a:rPr lang="en-US" sz="1100" b="1" baseline="0">
              <a:solidFill>
                <a:schemeClr val="bg1"/>
              </a:solidFill>
            </a:rPr>
            <a:t>obby looking east</a:t>
          </a:r>
          <a:endParaRPr lang="en-US" sz="1100" b="1">
            <a:solidFill>
              <a:schemeClr val="bg1"/>
            </a:solidFill>
          </a:endParaRPr>
        </a:p>
      </xdr:txBody>
    </xdr:sp>
    <xdr:clientData fLocksWithSheet="0"/>
  </xdr:twoCellAnchor>
  <xdr:twoCellAnchor>
    <xdr:from>
      <xdr:col>9</xdr:col>
      <xdr:colOff>617731</xdr:colOff>
      <xdr:row>48</xdr:row>
      <xdr:rowOff>85713</xdr:rowOff>
    </xdr:from>
    <xdr:to>
      <xdr:col>15</xdr:col>
      <xdr:colOff>69091</xdr:colOff>
      <xdr:row>49</xdr:row>
      <xdr:rowOff>133338</xdr:rowOff>
    </xdr:to>
    <xdr:sp macro="" textlink="" fLocksText="0">
      <xdr:nvSpPr>
        <xdr:cNvPr id="9" name="TextBox 8" descr="South Elevation, Main Entrance&#10;">
          <a:extLst>
            <a:ext uri="{FF2B5EF4-FFF2-40B4-BE49-F238E27FC236}">
              <a16:creationId xmlns:a16="http://schemas.microsoft.com/office/drawing/2014/main" id="{746412CF-D95A-49C7-87CC-764CBECB8315}"/>
            </a:ext>
          </a:extLst>
        </xdr:cNvPr>
        <xdr:cNvSpPr txBox="1"/>
      </xdr:nvSpPr>
      <xdr:spPr>
        <a:xfrm>
          <a:off x="6035551" y="881061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 Elevation,</a:t>
          </a:r>
          <a:r>
            <a:rPr lang="en-US" sz="1100" b="1" baseline="0">
              <a:solidFill>
                <a:schemeClr val="bg1"/>
              </a:solidFill>
            </a:rPr>
            <a:t> Main Entrance</a:t>
          </a:r>
          <a:endParaRPr lang="en-US" sz="1100" b="1">
            <a:solidFill>
              <a:schemeClr val="bg1"/>
            </a:solidFill>
          </a:endParaRPr>
        </a:p>
      </xdr:txBody>
    </xdr:sp>
    <xdr:clientData fLocksWithSheet="0"/>
  </xdr:twoCellAnchor>
  <xdr:twoCellAnchor>
    <xdr:from>
      <xdr:col>17</xdr:col>
      <xdr:colOff>198631</xdr:colOff>
      <xdr:row>58</xdr:row>
      <xdr:rowOff>169533</xdr:rowOff>
    </xdr:from>
    <xdr:to>
      <xdr:col>23</xdr:col>
      <xdr:colOff>61471</xdr:colOff>
      <xdr:row>60</xdr:row>
      <xdr:rowOff>34278</xdr:rowOff>
    </xdr:to>
    <xdr:sp macro="" textlink="" fLocksText="0">
      <xdr:nvSpPr>
        <xdr:cNvPr id="10" name="TextBox 9" descr="South Elevation, Fire lane looking west&#10;">
          <a:extLst>
            <a:ext uri="{FF2B5EF4-FFF2-40B4-BE49-F238E27FC236}">
              <a16:creationId xmlns:a16="http://schemas.microsoft.com/office/drawing/2014/main" id="{A0168667-1E55-472C-A40C-9D91B0FC3C8F}"/>
            </a:ext>
          </a:extLst>
        </xdr:cNvPr>
        <xdr:cNvSpPr txBox="1"/>
      </xdr:nvSpPr>
      <xdr:spPr>
        <a:xfrm>
          <a:off x="10615171" y="1072323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 Elevation,</a:t>
          </a:r>
          <a:r>
            <a:rPr lang="en-US" sz="1100" b="1" baseline="0">
              <a:solidFill>
                <a:schemeClr val="bg1"/>
              </a:solidFill>
            </a:rPr>
            <a:t> Fire lane looking west</a:t>
          </a:r>
          <a:endParaRPr lang="en-US" sz="1100" b="1">
            <a:solidFill>
              <a:schemeClr val="bg1"/>
            </a:solidFill>
          </a:endParaRP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259976</xdr:colOff>
      <xdr:row>4</xdr:row>
      <xdr:rowOff>78559</xdr:rowOff>
    </xdr:from>
    <xdr:to>
      <xdr:col>7</xdr:col>
      <xdr:colOff>587854</xdr:colOff>
      <xdr:row>20</xdr:row>
      <xdr:rowOff>155738</xdr:rowOff>
    </xdr:to>
    <xdr:pic>
      <xdr:nvPicPr>
        <xdr:cNvPr id="2" name="Picture 1" descr="Slab on Grade Pour - East Wing, June 2022&#10;">
          <a:extLst>
            <a:ext uri="{FF2B5EF4-FFF2-40B4-BE49-F238E27FC236}">
              <a16:creationId xmlns:a16="http://schemas.microsoft.com/office/drawing/2014/main" id="{8239AD0D-EA53-4CA5-ADE7-09F1CDF786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69576" y="764359"/>
          <a:ext cx="3985478" cy="3125179"/>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216082</xdr:colOff>
      <xdr:row>21</xdr:row>
      <xdr:rowOff>37012</xdr:rowOff>
    </xdr:from>
    <xdr:to>
      <xdr:col>7</xdr:col>
      <xdr:colOff>265612</xdr:colOff>
      <xdr:row>22</xdr:row>
      <xdr:rowOff>113212</xdr:rowOff>
    </xdr:to>
    <xdr:sp macro="" textlink="" fLocksText="0">
      <xdr:nvSpPr>
        <xdr:cNvPr id="3" name="TextBox 2" descr="Slab on Grade Pour - East Wing, June 2022&#10;">
          <a:extLst>
            <a:ext uri="{FF2B5EF4-FFF2-40B4-BE49-F238E27FC236}">
              <a16:creationId xmlns:a16="http://schemas.microsoft.com/office/drawing/2014/main" id="{4BAFD120-68C3-4E31-99EA-C88EA13DFD2F}"/>
            </a:ext>
          </a:extLst>
        </xdr:cNvPr>
        <xdr:cNvSpPr txBox="1"/>
      </xdr:nvSpPr>
      <xdr:spPr>
        <a:xfrm>
          <a:off x="825682" y="3961312"/>
          <a:ext cx="3707130"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Slab on Grade Pour - East Wing, June 2022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381132</xdr:colOff>
      <xdr:row>3</xdr:row>
      <xdr:rowOff>114995</xdr:rowOff>
    </xdr:from>
    <xdr:to>
      <xdr:col>17</xdr:col>
      <xdr:colOff>88524</xdr:colOff>
      <xdr:row>20</xdr:row>
      <xdr:rowOff>7117</xdr:rowOff>
    </xdr:to>
    <xdr:pic>
      <xdr:nvPicPr>
        <xdr:cNvPr id="4" name="Picture 3" descr="Slab on Grade Pour - East Wing, June 2022&#10;">
          <a:extLst>
            <a:ext uri="{FF2B5EF4-FFF2-40B4-BE49-F238E27FC236}">
              <a16:creationId xmlns:a16="http://schemas.microsoft.com/office/drawing/2014/main" id="{4A362A02-DFB0-4494-A1DC-1046DFB161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77107" y="610295"/>
          <a:ext cx="3974592" cy="313062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269423</xdr:colOff>
      <xdr:row>20</xdr:row>
      <xdr:rowOff>76200</xdr:rowOff>
    </xdr:from>
    <xdr:to>
      <xdr:col>17</xdr:col>
      <xdr:colOff>32658</xdr:colOff>
      <xdr:row>21</xdr:row>
      <xdr:rowOff>181790</xdr:rowOff>
    </xdr:to>
    <xdr:sp macro="" textlink="" fLocksText="0">
      <xdr:nvSpPr>
        <xdr:cNvPr id="5" name="TextBox 4" descr="Slab on Grade Pour - East Wing, June 2022&#10;">
          <a:extLst>
            <a:ext uri="{FF2B5EF4-FFF2-40B4-BE49-F238E27FC236}">
              <a16:creationId xmlns:a16="http://schemas.microsoft.com/office/drawing/2014/main" id="{0433D21D-D403-47A0-85D0-05F774AFE05D}"/>
            </a:ext>
          </a:extLst>
        </xdr:cNvPr>
        <xdr:cNvSpPr txBox="1"/>
      </xdr:nvSpPr>
      <xdr:spPr>
        <a:xfrm>
          <a:off x="6165398" y="3810000"/>
          <a:ext cx="4030435" cy="2960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Slab on Grade Pour - East Wing, June 2022</a:t>
          </a:r>
          <a:endParaRPr lang="en-US" sz="1100" b="1">
            <a:solidFill>
              <a:schemeClr val="bg1"/>
            </a:solidFill>
          </a:endParaRPr>
        </a:p>
      </xdr:txBody>
    </xdr:sp>
    <xdr:clientData fLocksWithSheet="0"/>
  </xdr:twoCellAnchor>
  <xdr:twoCellAnchor>
    <xdr:from>
      <xdr:col>2</xdr:col>
      <xdr:colOff>604300</xdr:colOff>
      <xdr:row>27</xdr:row>
      <xdr:rowOff>99237</xdr:rowOff>
    </xdr:from>
    <xdr:to>
      <xdr:col>6</xdr:col>
      <xdr:colOff>48483</xdr:colOff>
      <xdr:row>41</xdr:row>
      <xdr:rowOff>76605</xdr:rowOff>
    </xdr:to>
    <xdr:pic>
      <xdr:nvPicPr>
        <xdr:cNvPr id="6" name="Picture 5" descr="Old Wood Water pipe unearthed on site&#10;">
          <a:extLst>
            <a:ext uri="{FF2B5EF4-FFF2-40B4-BE49-F238E27FC236}">
              <a16:creationId xmlns:a16="http://schemas.microsoft.com/office/drawing/2014/main" id="{5833B50D-4FF4-4228-A5AE-07F8CDA290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823500" y="5166537"/>
          <a:ext cx="1882583" cy="264436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343612</xdr:colOff>
      <xdr:row>25</xdr:row>
      <xdr:rowOff>143412</xdr:rowOff>
    </xdr:from>
    <xdr:to>
      <xdr:col>17</xdr:col>
      <xdr:colOff>51004</xdr:colOff>
      <xdr:row>42</xdr:row>
      <xdr:rowOff>35536</xdr:rowOff>
    </xdr:to>
    <xdr:pic>
      <xdr:nvPicPr>
        <xdr:cNvPr id="7" name="Picture 6" descr="Slab on Grade Pour - West Wing, June 2022&#10;">
          <a:extLst>
            <a:ext uri="{FF2B5EF4-FFF2-40B4-BE49-F238E27FC236}">
              <a16:creationId xmlns:a16="http://schemas.microsoft.com/office/drawing/2014/main" id="{38A34EB2-01E0-4773-ABCA-04DE6B3E4F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239587" y="4829712"/>
          <a:ext cx="3974592" cy="313062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300587</xdr:colOff>
      <xdr:row>48</xdr:row>
      <xdr:rowOff>154083</xdr:rowOff>
    </xdr:from>
    <xdr:to>
      <xdr:col>8</xdr:col>
      <xdr:colOff>10884</xdr:colOff>
      <xdr:row>65</xdr:row>
      <xdr:rowOff>48385</xdr:rowOff>
    </xdr:to>
    <xdr:pic>
      <xdr:nvPicPr>
        <xdr:cNvPr id="8" name="Picture 7" descr="Steel Erection Started, July 2022&#10;">
          <a:extLst>
            <a:ext uri="{FF2B5EF4-FFF2-40B4-BE49-F238E27FC236}">
              <a16:creationId xmlns:a16="http://schemas.microsoft.com/office/drawing/2014/main" id="{120ECC8D-4E90-4FC0-90CE-3819450FE13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10187" y="9221883"/>
          <a:ext cx="3977497" cy="313280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217715</xdr:colOff>
      <xdr:row>42</xdr:row>
      <xdr:rowOff>10886</xdr:rowOff>
    </xdr:from>
    <xdr:to>
      <xdr:col>6</xdr:col>
      <xdr:colOff>370115</xdr:colOff>
      <xdr:row>43</xdr:row>
      <xdr:rowOff>163286</xdr:rowOff>
    </xdr:to>
    <xdr:sp macro="" textlink="" fLocksText="0">
      <xdr:nvSpPr>
        <xdr:cNvPr id="9" name="TextBox 8" descr="Old Wood Water pipe unearthed on site&#10;">
          <a:extLst>
            <a:ext uri="{FF2B5EF4-FFF2-40B4-BE49-F238E27FC236}">
              <a16:creationId xmlns:a16="http://schemas.microsoft.com/office/drawing/2014/main" id="{E4DB485E-97D0-46AE-ACC5-E734F3094BAF}"/>
            </a:ext>
          </a:extLst>
        </xdr:cNvPr>
        <xdr:cNvSpPr txBox="1"/>
      </xdr:nvSpPr>
      <xdr:spPr>
        <a:xfrm>
          <a:off x="1436915" y="7935686"/>
          <a:ext cx="2590800" cy="3429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Old Wood Water pipe unearthed on site</a:t>
          </a:r>
        </a:p>
        <a:p>
          <a:pPr algn="ctr"/>
          <a:endParaRPr lang="en-US" sz="1100" b="1">
            <a:solidFill>
              <a:schemeClr val="bg1"/>
            </a:solidFill>
          </a:endParaRPr>
        </a:p>
      </xdr:txBody>
    </xdr:sp>
    <xdr:clientData fLocksWithSheet="0"/>
  </xdr:twoCellAnchor>
  <xdr:twoCellAnchor>
    <xdr:from>
      <xdr:col>11</xdr:col>
      <xdr:colOff>75448</xdr:colOff>
      <xdr:row>42</xdr:row>
      <xdr:rowOff>143359</xdr:rowOff>
    </xdr:from>
    <xdr:to>
      <xdr:col>16</xdr:col>
      <xdr:colOff>180553</xdr:colOff>
      <xdr:row>44</xdr:row>
      <xdr:rowOff>10889</xdr:rowOff>
    </xdr:to>
    <xdr:sp macro="" textlink="" fLocksText="0">
      <xdr:nvSpPr>
        <xdr:cNvPr id="10" name="TextBox 9" descr="Slab on Grade Pour - West Wing, June 2022&#10;">
          <a:extLst>
            <a:ext uri="{FF2B5EF4-FFF2-40B4-BE49-F238E27FC236}">
              <a16:creationId xmlns:a16="http://schemas.microsoft.com/office/drawing/2014/main" id="{881167CE-EE6F-4B50-B6A2-810BFF445DFE}"/>
            </a:ext>
          </a:extLst>
        </xdr:cNvPr>
        <xdr:cNvSpPr txBox="1"/>
      </xdr:nvSpPr>
      <xdr:spPr>
        <a:xfrm>
          <a:off x="6581023" y="8068159"/>
          <a:ext cx="3153105" cy="2485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Slab on Grade Pour - West Wing, June 2022</a:t>
          </a:r>
          <a:endParaRPr lang="en-US" sz="1100" b="1">
            <a:solidFill>
              <a:schemeClr val="bg1"/>
            </a:solidFill>
          </a:endParaRPr>
        </a:p>
      </xdr:txBody>
    </xdr:sp>
    <xdr:clientData fLocksWithSheet="0"/>
  </xdr:twoCellAnchor>
  <xdr:twoCellAnchor>
    <xdr:from>
      <xdr:col>1</xdr:col>
      <xdr:colOff>355994</xdr:colOff>
      <xdr:row>65</xdr:row>
      <xdr:rowOff>119276</xdr:rowOff>
    </xdr:from>
    <xdr:to>
      <xdr:col>7</xdr:col>
      <xdr:colOff>405524</xdr:colOff>
      <xdr:row>67</xdr:row>
      <xdr:rowOff>10418</xdr:rowOff>
    </xdr:to>
    <xdr:sp macro="" textlink="" fLocksText="0">
      <xdr:nvSpPr>
        <xdr:cNvPr id="11" name="TextBox 10" descr="Steel Erection Started, July 2022&#10;">
          <a:extLst>
            <a:ext uri="{FF2B5EF4-FFF2-40B4-BE49-F238E27FC236}">
              <a16:creationId xmlns:a16="http://schemas.microsoft.com/office/drawing/2014/main" id="{081C1144-B356-42E2-B53D-546EAA807A49}"/>
            </a:ext>
          </a:extLst>
        </xdr:cNvPr>
        <xdr:cNvSpPr txBox="1"/>
      </xdr:nvSpPr>
      <xdr:spPr>
        <a:xfrm>
          <a:off x="965594" y="12425576"/>
          <a:ext cx="3707130" cy="27214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Steel Erection Started, July 2022</a:t>
          </a:r>
        </a:p>
        <a:p>
          <a:pPr algn="ctr"/>
          <a:endParaRPr lang="en-US" sz="1100" b="1">
            <a:solidFill>
              <a:schemeClr val="bg1"/>
            </a:solidFill>
          </a:endParaRPr>
        </a:p>
      </xdr:txBody>
    </xdr:sp>
    <xdr:clientData fLocksWithSheet="0"/>
  </xdr:twoCellAnchor>
  <xdr:twoCellAnchor>
    <xdr:from>
      <xdr:col>10</xdr:col>
      <xdr:colOff>326572</xdr:colOff>
      <xdr:row>48</xdr:row>
      <xdr:rowOff>163289</xdr:rowOff>
    </xdr:from>
    <xdr:to>
      <xdr:col>17</xdr:col>
      <xdr:colOff>36869</xdr:colOff>
      <xdr:row>65</xdr:row>
      <xdr:rowOff>57590</xdr:rowOff>
    </xdr:to>
    <xdr:pic>
      <xdr:nvPicPr>
        <xdr:cNvPr id="12" name="Picture 11" descr="Steel Erection Progressing, July 2022&#10;">
          <a:extLst>
            <a:ext uri="{FF2B5EF4-FFF2-40B4-BE49-F238E27FC236}">
              <a16:creationId xmlns:a16="http://schemas.microsoft.com/office/drawing/2014/main" id="{8DCC767B-CF88-48C9-9F18-1F9D8DD8891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222547" y="9231089"/>
          <a:ext cx="3977497" cy="313280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435429</xdr:colOff>
      <xdr:row>65</xdr:row>
      <xdr:rowOff>141518</xdr:rowOff>
    </xdr:from>
    <xdr:to>
      <xdr:col>16</xdr:col>
      <xdr:colOff>484958</xdr:colOff>
      <xdr:row>67</xdr:row>
      <xdr:rowOff>32660</xdr:rowOff>
    </xdr:to>
    <xdr:sp macro="" textlink="" fLocksText="0">
      <xdr:nvSpPr>
        <xdr:cNvPr id="13" name="TextBox 12" descr="Steel Erection Progressing, July 2022&#10;">
          <a:extLst>
            <a:ext uri="{FF2B5EF4-FFF2-40B4-BE49-F238E27FC236}">
              <a16:creationId xmlns:a16="http://schemas.microsoft.com/office/drawing/2014/main" id="{9C1BE58B-E3B0-47C9-8EB2-A33C606CF609}"/>
            </a:ext>
          </a:extLst>
        </xdr:cNvPr>
        <xdr:cNvSpPr txBox="1"/>
      </xdr:nvSpPr>
      <xdr:spPr>
        <a:xfrm>
          <a:off x="6331404" y="12447818"/>
          <a:ext cx="3707129" cy="27214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Steel Erection Progressing, July 2022</a:t>
          </a:r>
        </a:p>
        <a:p>
          <a:pPr algn="ctr"/>
          <a:endParaRPr lang="en-US" sz="1100" b="1">
            <a:solidFill>
              <a:schemeClr val="bg1"/>
            </a:solidFill>
          </a:endParaRPr>
        </a:p>
      </xdr:txBody>
    </xdr:sp>
    <xdr:clientData fLocksWithSheet="0"/>
  </xdr:twoCellAnchor>
  <xdr:twoCellAnchor>
    <xdr:from>
      <xdr:col>1</xdr:col>
      <xdr:colOff>311473</xdr:colOff>
      <xdr:row>71</xdr:row>
      <xdr:rowOff>148816</xdr:rowOff>
    </xdr:from>
    <xdr:to>
      <xdr:col>8</xdr:col>
      <xdr:colOff>21770</xdr:colOff>
      <xdr:row>86</xdr:row>
      <xdr:rowOff>75423</xdr:rowOff>
    </xdr:to>
    <xdr:pic>
      <xdr:nvPicPr>
        <xdr:cNvPr id="14" name="Picture 13" descr="Steel Erection Topping Out, August 2022&#10;">
          <a:extLst>
            <a:ext uri="{FF2B5EF4-FFF2-40B4-BE49-F238E27FC236}">
              <a16:creationId xmlns:a16="http://schemas.microsoft.com/office/drawing/2014/main" id="{E6AD973A-07A4-4947-B459-B07356C0D14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921073" y="13598116"/>
          <a:ext cx="3977497" cy="278410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301566</xdr:colOff>
      <xdr:row>86</xdr:row>
      <xdr:rowOff>173704</xdr:rowOff>
    </xdr:from>
    <xdr:to>
      <xdr:col>7</xdr:col>
      <xdr:colOff>351096</xdr:colOff>
      <xdr:row>88</xdr:row>
      <xdr:rowOff>64846</xdr:rowOff>
    </xdr:to>
    <xdr:sp macro="" textlink="" fLocksText="0">
      <xdr:nvSpPr>
        <xdr:cNvPr id="15" name="TextBox 14" descr="Steel Erection Topping Out, August 2022&#10;">
          <a:extLst>
            <a:ext uri="{FF2B5EF4-FFF2-40B4-BE49-F238E27FC236}">
              <a16:creationId xmlns:a16="http://schemas.microsoft.com/office/drawing/2014/main" id="{9296B5E3-B44B-40AE-BEAD-3FDE91CB7436}"/>
            </a:ext>
          </a:extLst>
        </xdr:cNvPr>
        <xdr:cNvSpPr txBox="1"/>
      </xdr:nvSpPr>
      <xdr:spPr>
        <a:xfrm>
          <a:off x="911166" y="16480504"/>
          <a:ext cx="3707130" cy="27214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Steel Erection Topping Out, August 2022</a:t>
          </a:r>
        </a:p>
        <a:p>
          <a:pPr algn="ctr"/>
          <a:endParaRPr lang="en-US" sz="1100" b="1">
            <a:solidFill>
              <a:schemeClr val="bg1"/>
            </a:solidFill>
          </a:endParaRPr>
        </a:p>
      </xdr:txBody>
    </xdr:sp>
    <xdr:clientData fLocksWithSheet="0"/>
  </xdr:twoCellAnchor>
  <xdr:twoCellAnchor>
    <xdr:from>
      <xdr:col>10</xdr:col>
      <xdr:colOff>311313</xdr:colOff>
      <xdr:row>72</xdr:row>
      <xdr:rowOff>2</xdr:rowOff>
    </xdr:from>
    <xdr:to>
      <xdr:col>16</xdr:col>
      <xdr:colOff>468085</xdr:colOff>
      <xdr:row>87</xdr:row>
      <xdr:rowOff>27774</xdr:rowOff>
    </xdr:to>
    <xdr:pic>
      <xdr:nvPicPr>
        <xdr:cNvPr id="16" name="Picture 15" descr="Slab on Metal Deck-MEP Rough-In, September 2022&#10;">
          <a:extLst>
            <a:ext uri="{FF2B5EF4-FFF2-40B4-BE49-F238E27FC236}">
              <a16:creationId xmlns:a16="http://schemas.microsoft.com/office/drawing/2014/main" id="{33C56E8E-9C07-4162-B478-AF7EEC75192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6230420" y="13634359"/>
          <a:ext cx="3830701" cy="288527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391886</xdr:colOff>
      <xdr:row>87</xdr:row>
      <xdr:rowOff>122861</xdr:rowOff>
    </xdr:from>
    <xdr:to>
      <xdr:col>16</xdr:col>
      <xdr:colOff>441415</xdr:colOff>
      <xdr:row>89</xdr:row>
      <xdr:rowOff>14004</xdr:rowOff>
    </xdr:to>
    <xdr:sp macro="" textlink="" fLocksText="0">
      <xdr:nvSpPr>
        <xdr:cNvPr id="17" name="TextBox 16" descr="Slab on Metal Deck-MEP Rough-In, September 2022&#10;">
          <a:extLst>
            <a:ext uri="{FF2B5EF4-FFF2-40B4-BE49-F238E27FC236}">
              <a16:creationId xmlns:a16="http://schemas.microsoft.com/office/drawing/2014/main" id="{342EC23E-645C-4C08-8707-7E9EB7066C24}"/>
            </a:ext>
          </a:extLst>
        </xdr:cNvPr>
        <xdr:cNvSpPr txBox="1"/>
      </xdr:nvSpPr>
      <xdr:spPr>
        <a:xfrm>
          <a:off x="6287861" y="16620161"/>
          <a:ext cx="3707129" cy="272143"/>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Slab on Metal Deck-MEP Rough-In, September 2022</a:t>
          </a:r>
        </a:p>
        <a:p>
          <a:pPr algn="ctr"/>
          <a:endParaRPr lang="en-US" sz="1100" b="1">
            <a:solidFill>
              <a:schemeClr val="bg1"/>
            </a:solidFill>
          </a:endParaRPr>
        </a:p>
      </xdr:txBody>
    </xdr:sp>
    <xdr:clientData fLocksWithSheet="0"/>
  </xdr:twoCellAnchor>
  <xdr:twoCellAnchor>
    <xdr:from>
      <xdr:col>20</xdr:col>
      <xdr:colOff>174304</xdr:colOff>
      <xdr:row>3</xdr:row>
      <xdr:rowOff>114995</xdr:rowOff>
    </xdr:from>
    <xdr:to>
      <xdr:col>26</xdr:col>
      <xdr:colOff>567494</xdr:colOff>
      <xdr:row>20</xdr:row>
      <xdr:rowOff>7117</xdr:rowOff>
    </xdr:to>
    <xdr:pic>
      <xdr:nvPicPr>
        <xdr:cNvPr id="18" name="Picture 17" descr="Steel Stud Framing, West Wing, 1st Floor, September 2022&#10;">
          <a:extLst>
            <a:ext uri="{FF2B5EF4-FFF2-40B4-BE49-F238E27FC236}">
              <a16:creationId xmlns:a16="http://schemas.microsoft.com/office/drawing/2014/main" id="{452084D3-9D6A-4C27-A751-E72E38FDC8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1823379" y="610295"/>
          <a:ext cx="4050790" cy="313062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20</xdr:col>
      <xdr:colOff>62594</xdr:colOff>
      <xdr:row>20</xdr:row>
      <xdr:rowOff>76200</xdr:rowOff>
    </xdr:from>
    <xdr:to>
      <xdr:col>26</xdr:col>
      <xdr:colOff>511629</xdr:colOff>
      <xdr:row>21</xdr:row>
      <xdr:rowOff>181790</xdr:rowOff>
    </xdr:to>
    <xdr:sp macro="" textlink="" fLocksText="0">
      <xdr:nvSpPr>
        <xdr:cNvPr id="19" name="TextBox 18" descr="Steel Stud Framing, West Wing, 1st Floor, September 2022&#10;">
          <a:extLst>
            <a:ext uri="{FF2B5EF4-FFF2-40B4-BE49-F238E27FC236}">
              <a16:creationId xmlns:a16="http://schemas.microsoft.com/office/drawing/2014/main" id="{9E9F83E6-63CD-4022-B9AE-156F3131DF5E}"/>
            </a:ext>
          </a:extLst>
        </xdr:cNvPr>
        <xdr:cNvSpPr txBox="1"/>
      </xdr:nvSpPr>
      <xdr:spPr>
        <a:xfrm>
          <a:off x="11711669" y="3810000"/>
          <a:ext cx="4106635" cy="2960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Steel Stud Framing, West Wing, 1st Floor, September 2022</a:t>
          </a:r>
          <a:endParaRPr lang="en-US" sz="1100" b="1">
            <a:solidFill>
              <a:schemeClr val="bg1"/>
            </a:solidFill>
          </a:endParaRPr>
        </a:p>
      </xdr:txBody>
    </xdr:sp>
    <xdr:clientData fLocksWithSheet="0"/>
  </xdr:twoCellAnchor>
  <xdr:twoCellAnchor>
    <xdr:from>
      <xdr:col>20</xdr:col>
      <xdr:colOff>522514</xdr:colOff>
      <xdr:row>26</xdr:row>
      <xdr:rowOff>10884</xdr:rowOff>
    </xdr:from>
    <xdr:to>
      <xdr:col>25</xdr:col>
      <xdr:colOff>500742</xdr:colOff>
      <xdr:row>47</xdr:row>
      <xdr:rowOff>159654</xdr:rowOff>
    </xdr:to>
    <xdr:pic>
      <xdr:nvPicPr>
        <xdr:cNvPr id="20" name="Picture 19" descr="Mechanical Rough-In On-Going, October 2022&#10;">
          <a:extLst>
            <a:ext uri="{FF2B5EF4-FFF2-40B4-BE49-F238E27FC236}">
              <a16:creationId xmlns:a16="http://schemas.microsoft.com/office/drawing/2014/main" id="{83C6CB0E-9FEA-484C-A429-0F38131EA7C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2224657" y="4882241"/>
          <a:ext cx="3039835" cy="414927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21</xdr:col>
      <xdr:colOff>76200</xdr:colOff>
      <xdr:row>48</xdr:row>
      <xdr:rowOff>32656</xdr:rowOff>
    </xdr:from>
    <xdr:to>
      <xdr:col>25</xdr:col>
      <xdr:colOff>544286</xdr:colOff>
      <xdr:row>50</xdr:row>
      <xdr:rowOff>0</xdr:rowOff>
    </xdr:to>
    <xdr:sp macro="" textlink="" fLocksText="0">
      <xdr:nvSpPr>
        <xdr:cNvPr id="21" name="TextBox 20" descr="Mechanical Rough-In On-Going, October 2022&#10;">
          <a:extLst>
            <a:ext uri="{FF2B5EF4-FFF2-40B4-BE49-F238E27FC236}">
              <a16:creationId xmlns:a16="http://schemas.microsoft.com/office/drawing/2014/main" id="{24CAAF4E-BD21-4175-AEC5-E9C044FEDAB1}"/>
            </a:ext>
          </a:extLst>
        </xdr:cNvPr>
        <xdr:cNvSpPr txBox="1"/>
      </xdr:nvSpPr>
      <xdr:spPr>
        <a:xfrm>
          <a:off x="12334875" y="9100456"/>
          <a:ext cx="2906486" cy="34834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Mechanical Rough-In On-Going, October 2022</a:t>
          </a:r>
        </a:p>
        <a:p>
          <a:pPr algn="ctr"/>
          <a:endParaRPr lang="en-US" sz="1100" b="1">
            <a:solidFill>
              <a:schemeClr val="bg1"/>
            </a:solidFill>
          </a:endParaRPr>
        </a:p>
      </xdr:txBody>
    </xdr:sp>
    <xdr:clientData fLocksWithSheet="0"/>
  </xdr:twoCellAnchor>
  <xdr:twoCellAnchor>
    <xdr:from>
      <xdr:col>20</xdr:col>
      <xdr:colOff>54561</xdr:colOff>
      <xdr:row>54</xdr:row>
      <xdr:rowOff>71453</xdr:rowOff>
    </xdr:from>
    <xdr:to>
      <xdr:col>26</xdr:col>
      <xdr:colOff>447751</xdr:colOff>
      <xdr:row>70</xdr:row>
      <xdr:rowOff>148631</xdr:rowOff>
    </xdr:to>
    <xdr:pic>
      <xdr:nvPicPr>
        <xdr:cNvPr id="22" name="Picture 21" descr="Exterior Enclosure/Roof Deck - West Wing, November 2022&#10;">
          <a:extLst>
            <a:ext uri="{FF2B5EF4-FFF2-40B4-BE49-F238E27FC236}">
              <a16:creationId xmlns:a16="http://schemas.microsoft.com/office/drawing/2014/main" id="{99C1B5CE-DD03-4292-8402-9A7D64EAD91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1703636" y="10282253"/>
          <a:ext cx="4050790" cy="312517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19</xdr:col>
      <xdr:colOff>552451</xdr:colOff>
      <xdr:row>71</xdr:row>
      <xdr:rowOff>32658</xdr:rowOff>
    </xdr:from>
    <xdr:to>
      <xdr:col>26</xdr:col>
      <xdr:colOff>391886</xdr:colOff>
      <xdr:row>72</xdr:row>
      <xdr:rowOff>138248</xdr:rowOff>
    </xdr:to>
    <xdr:sp macro="" textlink="" fLocksText="0">
      <xdr:nvSpPr>
        <xdr:cNvPr id="23" name="TextBox 22" descr="Exterior Enclosure/Roof Deck - West Wing, November 2022&#10;">
          <a:extLst>
            <a:ext uri="{FF2B5EF4-FFF2-40B4-BE49-F238E27FC236}">
              <a16:creationId xmlns:a16="http://schemas.microsoft.com/office/drawing/2014/main" id="{001B16AD-5DAA-4A56-B172-E9480731D078}"/>
            </a:ext>
          </a:extLst>
        </xdr:cNvPr>
        <xdr:cNvSpPr txBox="1"/>
      </xdr:nvSpPr>
      <xdr:spPr>
        <a:xfrm>
          <a:off x="11591926" y="13481958"/>
          <a:ext cx="4106635" cy="2960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Enclosure/Roof Deck - West Wing, November 2022</a:t>
          </a:r>
          <a:endParaRPr lang="en-US" sz="1100" b="1">
            <a:solidFill>
              <a:schemeClr val="bg1"/>
            </a:solidFill>
          </a:endParaRPr>
        </a:p>
      </xdr:txBody>
    </xdr:sp>
    <xdr:clientData fLocksWithSheet="0"/>
  </xdr:twoCellAnchor>
  <xdr:twoCellAnchor>
    <xdr:from>
      <xdr:col>20</xdr:col>
      <xdr:colOff>11018</xdr:colOff>
      <xdr:row>77</xdr:row>
      <xdr:rowOff>17025</xdr:rowOff>
    </xdr:from>
    <xdr:to>
      <xdr:col>26</xdr:col>
      <xdr:colOff>404207</xdr:colOff>
      <xdr:row>93</xdr:row>
      <xdr:rowOff>94203</xdr:rowOff>
    </xdr:to>
    <xdr:pic>
      <xdr:nvPicPr>
        <xdr:cNvPr id="24" name="Picture 23" descr="Design Students, Tour of Site, 2nd Floor View of River Valley, November 2022&#10;">
          <a:extLst>
            <a:ext uri="{FF2B5EF4-FFF2-40B4-BE49-F238E27FC236}">
              <a16:creationId xmlns:a16="http://schemas.microsoft.com/office/drawing/2014/main" id="{44664DB1-05EE-40EA-978A-3F562A2F09D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1660093" y="14609325"/>
          <a:ext cx="4050789" cy="312517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19</xdr:col>
      <xdr:colOff>214993</xdr:colOff>
      <xdr:row>94</xdr:row>
      <xdr:rowOff>10886</xdr:rowOff>
    </xdr:from>
    <xdr:to>
      <xdr:col>27</xdr:col>
      <xdr:colOff>119742</xdr:colOff>
      <xdr:row>95</xdr:row>
      <xdr:rowOff>152400</xdr:rowOff>
    </xdr:to>
    <xdr:sp macro="" textlink="" fLocksText="0">
      <xdr:nvSpPr>
        <xdr:cNvPr id="25" name="TextBox 24" descr="Design Students, Tour of Site, 2nd Floor View of River Valley, November 2022&#10;">
          <a:extLst>
            <a:ext uri="{FF2B5EF4-FFF2-40B4-BE49-F238E27FC236}">
              <a16:creationId xmlns:a16="http://schemas.microsoft.com/office/drawing/2014/main" id="{F33F8D5B-0B45-4526-A011-097589E8702A}"/>
            </a:ext>
          </a:extLst>
        </xdr:cNvPr>
        <xdr:cNvSpPr txBox="1"/>
      </xdr:nvSpPr>
      <xdr:spPr>
        <a:xfrm>
          <a:off x="11254468" y="17841686"/>
          <a:ext cx="4781549" cy="33201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Design Students, Tour of Site, 2nd Floor View of River Valley, November 2022</a:t>
          </a:r>
          <a:endParaRPr lang="en-US" sz="1100" b="1">
            <a:solidFill>
              <a:schemeClr val="bg1"/>
            </a:solidFill>
          </a:endParaRPr>
        </a:p>
      </xdr:txBody>
    </xdr:sp>
    <xdr:clientData fLocksWithSheet="0"/>
  </xdr:twoCellAnchor>
  <xdr:twoCellAnchor>
    <xdr:from>
      <xdr:col>29</xdr:col>
      <xdr:colOff>54561</xdr:colOff>
      <xdr:row>3</xdr:row>
      <xdr:rowOff>93224</xdr:rowOff>
    </xdr:from>
    <xdr:to>
      <xdr:col>35</xdr:col>
      <xdr:colOff>447751</xdr:colOff>
      <xdr:row>19</xdr:row>
      <xdr:rowOff>170402</xdr:rowOff>
    </xdr:to>
    <xdr:pic>
      <xdr:nvPicPr>
        <xdr:cNvPr id="26" name="Picture 25" descr="Cold Weather, tenting/heating, December 2022&#10;">
          <a:extLst>
            <a:ext uri="{FF2B5EF4-FFF2-40B4-BE49-F238E27FC236}">
              <a16:creationId xmlns:a16="http://schemas.microsoft.com/office/drawing/2014/main" id="{23189CAD-CDCC-46CF-984A-F0D2E83EE8D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7190036" y="588524"/>
          <a:ext cx="4050790" cy="312517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28</xdr:col>
      <xdr:colOff>552451</xdr:colOff>
      <xdr:row>20</xdr:row>
      <xdr:rowOff>54429</xdr:rowOff>
    </xdr:from>
    <xdr:to>
      <xdr:col>35</xdr:col>
      <xdr:colOff>391886</xdr:colOff>
      <xdr:row>21</xdr:row>
      <xdr:rowOff>160019</xdr:rowOff>
    </xdr:to>
    <xdr:sp macro="" textlink="" fLocksText="0">
      <xdr:nvSpPr>
        <xdr:cNvPr id="27" name="TextBox 26" descr="Cold Weather, tenting/heating, December 2022&#10;">
          <a:extLst>
            <a:ext uri="{FF2B5EF4-FFF2-40B4-BE49-F238E27FC236}">
              <a16:creationId xmlns:a16="http://schemas.microsoft.com/office/drawing/2014/main" id="{82C3AD12-8A7C-44B7-A597-45D5522AF492}"/>
            </a:ext>
          </a:extLst>
        </xdr:cNvPr>
        <xdr:cNvSpPr txBox="1"/>
      </xdr:nvSpPr>
      <xdr:spPr>
        <a:xfrm>
          <a:off x="17078326" y="3788229"/>
          <a:ext cx="4106635" cy="2960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Cold Weather, tenting/heating, December 2022</a:t>
          </a:r>
          <a:endParaRPr lang="en-US" sz="1100" b="1">
            <a:solidFill>
              <a:schemeClr val="bg1"/>
            </a:solidFill>
          </a:endParaRP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2</xdr:col>
      <xdr:colOff>48136</xdr:colOff>
      <xdr:row>10</xdr:row>
      <xdr:rowOff>107621</xdr:rowOff>
    </xdr:from>
    <xdr:to>
      <xdr:col>7</xdr:col>
      <xdr:colOff>10035</xdr:colOff>
      <xdr:row>22</xdr:row>
      <xdr:rowOff>79045</xdr:rowOff>
    </xdr:to>
    <xdr:pic>
      <xdr:nvPicPr>
        <xdr:cNvPr id="2" name="Picture 1" descr="Jill Anholt art as viewed from interior&#10;">
          <a:extLst>
            <a:ext uri="{FF2B5EF4-FFF2-40B4-BE49-F238E27FC236}">
              <a16:creationId xmlns:a16="http://schemas.microsoft.com/office/drawing/2014/main" id="{10C25CB4-5435-4B2F-B58F-A419090E5A8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267336" y="1936421"/>
          <a:ext cx="3009899" cy="225742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483870</xdr:colOff>
      <xdr:row>23</xdr:row>
      <xdr:rowOff>15240</xdr:rowOff>
    </xdr:from>
    <xdr:to>
      <xdr:col>6</xdr:col>
      <xdr:colOff>560070</xdr:colOff>
      <xdr:row>24</xdr:row>
      <xdr:rowOff>62865</xdr:rowOff>
    </xdr:to>
    <xdr:sp macro="" textlink="" fLocksText="0">
      <xdr:nvSpPr>
        <xdr:cNvPr id="3" name="TextBox 2" descr="Jill Anholt art as viewed from interior - photo&#10;">
          <a:extLst>
            <a:ext uri="{FF2B5EF4-FFF2-40B4-BE49-F238E27FC236}">
              <a16:creationId xmlns:a16="http://schemas.microsoft.com/office/drawing/2014/main" id="{BEDE6965-609D-44E7-9713-D8F21A0479BD}"/>
            </a:ext>
          </a:extLst>
        </xdr:cNvPr>
        <xdr:cNvSpPr txBox="1"/>
      </xdr:nvSpPr>
      <xdr:spPr>
        <a:xfrm>
          <a:off x="1093470" y="4320540"/>
          <a:ext cx="31242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Jill Anholt art as viewed</a:t>
          </a:r>
          <a:r>
            <a:rPr lang="en-US" sz="1100" b="1" baseline="0">
              <a:solidFill>
                <a:schemeClr val="bg1"/>
              </a:solidFill>
            </a:rPr>
            <a:t> from interior</a:t>
          </a:r>
          <a:endParaRPr lang="en-US" sz="1100" b="1">
            <a:solidFill>
              <a:schemeClr val="bg1"/>
            </a:solidFill>
          </a:endParaRPr>
        </a:p>
      </xdr:txBody>
    </xdr:sp>
    <xdr:clientData fLocksWithSheet="0"/>
  </xdr:twoCellAnchor>
  <xdr:twoCellAnchor>
    <xdr:from>
      <xdr:col>10</xdr:col>
      <xdr:colOff>460569</xdr:colOff>
      <xdr:row>5</xdr:row>
      <xdr:rowOff>150483</xdr:rowOff>
    </xdr:from>
    <xdr:to>
      <xdr:col>13</xdr:col>
      <xdr:colOff>574884</xdr:colOff>
      <xdr:row>19</xdr:row>
      <xdr:rowOff>74304</xdr:rowOff>
    </xdr:to>
    <xdr:pic>
      <xdr:nvPicPr>
        <xdr:cNvPr id="4" name="Picture 3" descr="Jill Anholt 2nd interior view&#10;">
          <a:extLst>
            <a:ext uri="{FF2B5EF4-FFF2-40B4-BE49-F238E27FC236}">
              <a16:creationId xmlns:a16="http://schemas.microsoft.com/office/drawing/2014/main" id="{AF731641-6D0A-4A0D-A102-75411DD4625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rot="5400000">
          <a:off x="6032691" y="1350636"/>
          <a:ext cx="2590821" cy="194311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135442</xdr:colOff>
      <xdr:row>20</xdr:row>
      <xdr:rowOff>22848</xdr:rowOff>
    </xdr:from>
    <xdr:to>
      <xdr:col>14</xdr:col>
      <xdr:colOff>333375</xdr:colOff>
      <xdr:row>21</xdr:row>
      <xdr:rowOff>70473</xdr:rowOff>
    </xdr:to>
    <xdr:sp macro="" textlink="" fLocksText="0">
      <xdr:nvSpPr>
        <xdr:cNvPr id="9" name="TextBox 8">
          <a:extLst>
            <a:ext uri="{FF2B5EF4-FFF2-40B4-BE49-F238E27FC236}">
              <a16:creationId xmlns:a16="http://schemas.microsoft.com/office/drawing/2014/main" id="{82C0E1F1-6CEE-4FF5-83E3-A18845805C38}"/>
            </a:ext>
          </a:extLst>
        </xdr:cNvPr>
        <xdr:cNvSpPr txBox="1"/>
      </xdr:nvSpPr>
      <xdr:spPr>
        <a:xfrm>
          <a:off x="6031417" y="3756648"/>
          <a:ext cx="2636333"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Jill</a:t>
          </a:r>
          <a:r>
            <a:rPr lang="en-US" sz="1100" b="1" baseline="0">
              <a:solidFill>
                <a:schemeClr val="bg1"/>
              </a:solidFill>
            </a:rPr>
            <a:t> Anholt 2nd interior view</a:t>
          </a: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1%20MPSR/Jun%202021/Ready%20to%20post%20online/Excel%20files/30001458-fine-and-applied-arts-jun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linton.brown@ccs.spokane.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1" t="s">
        <v>177</v>
      </c>
      <c r="C1" s="131"/>
      <c r="D1" s="131"/>
      <c r="E1" s="131"/>
      <c r="F1" s="131"/>
      <c r="G1" s="131"/>
      <c r="H1" s="131"/>
      <c r="I1" s="131"/>
      <c r="J1" s="131"/>
      <c r="K1" s="131"/>
      <c r="L1" s="55"/>
    </row>
    <row r="2" spans="1:12" ht="21.75" thickBot="1" x14ac:dyDescent="0.4">
      <c r="A2" s="91"/>
      <c r="B2" s="132" t="s">
        <v>178</v>
      </c>
      <c r="C2" s="132"/>
      <c r="D2" s="132"/>
      <c r="E2" s="132"/>
      <c r="F2" s="132"/>
      <c r="G2" s="132"/>
      <c r="H2" s="132"/>
      <c r="I2" s="132"/>
      <c r="J2" s="132"/>
      <c r="K2" s="132"/>
      <c r="L2" s="93"/>
    </row>
    <row r="3" spans="1:12" ht="15.75" thickTop="1" x14ac:dyDescent="0.25"/>
    <row r="4" spans="1:12" ht="15.75" x14ac:dyDescent="0.25">
      <c r="B4" s="122" t="s">
        <v>182</v>
      </c>
      <c r="C4" s="13"/>
      <c r="D4" s="13"/>
      <c r="E4" s="13"/>
      <c r="F4" s="13"/>
      <c r="G4" s="13"/>
      <c r="H4" s="13"/>
      <c r="I4" s="13"/>
      <c r="J4" s="13"/>
      <c r="K4" s="14"/>
    </row>
    <row r="5" spans="1:12" ht="15.75" customHeight="1" x14ac:dyDescent="0.25">
      <c r="B5" s="133" t="s">
        <v>181</v>
      </c>
      <c r="C5" s="129"/>
      <c r="D5" s="129"/>
      <c r="E5" s="129"/>
      <c r="F5" s="129"/>
      <c r="G5" s="129"/>
      <c r="H5" s="129"/>
      <c r="I5" s="129"/>
      <c r="J5" s="129"/>
      <c r="K5" s="130"/>
    </row>
    <row r="6" spans="1:12" x14ac:dyDescent="0.25">
      <c r="B6" s="133"/>
      <c r="C6" s="129"/>
      <c r="D6" s="129"/>
      <c r="E6" s="129"/>
      <c r="F6" s="129"/>
      <c r="G6" s="129"/>
      <c r="H6" s="129"/>
      <c r="I6" s="129"/>
      <c r="J6" s="129"/>
      <c r="K6" s="130"/>
    </row>
    <row r="7" spans="1:12" x14ac:dyDescent="0.25">
      <c r="B7" s="133"/>
      <c r="C7" s="129"/>
      <c r="D7" s="129"/>
      <c r="E7" s="129"/>
      <c r="F7" s="129"/>
      <c r="G7" s="129"/>
      <c r="H7" s="129"/>
      <c r="I7" s="129"/>
      <c r="J7" s="129"/>
      <c r="K7" s="130"/>
    </row>
    <row r="8" spans="1:12" x14ac:dyDescent="0.25">
      <c r="B8" s="133"/>
      <c r="C8" s="129"/>
      <c r="D8" s="129"/>
      <c r="E8" s="129"/>
      <c r="F8" s="129"/>
      <c r="G8" s="129"/>
      <c r="H8" s="129"/>
      <c r="I8" s="129"/>
      <c r="J8" s="129"/>
      <c r="K8" s="130"/>
    </row>
    <row r="9" spans="1:12" x14ac:dyDescent="0.25">
      <c r="B9" s="133"/>
      <c r="C9" s="129"/>
      <c r="D9" s="129"/>
      <c r="E9" s="129"/>
      <c r="F9" s="129"/>
      <c r="G9" s="129"/>
      <c r="H9" s="129"/>
      <c r="I9" s="129"/>
      <c r="J9" s="129"/>
      <c r="K9" s="130"/>
    </row>
    <row r="10" spans="1:12" ht="9" customHeight="1" x14ac:dyDescent="0.25">
      <c r="B10" s="133"/>
      <c r="C10" s="129"/>
      <c r="D10" s="129"/>
      <c r="E10" s="129"/>
      <c r="F10" s="129"/>
      <c r="G10" s="129"/>
      <c r="H10" s="129"/>
      <c r="I10" s="129"/>
      <c r="J10" s="129"/>
      <c r="K10" s="130"/>
    </row>
    <row r="11" spans="1:12" x14ac:dyDescent="0.25">
      <c r="B11" s="133" t="s">
        <v>180</v>
      </c>
      <c r="C11" s="129"/>
      <c r="D11" s="129"/>
      <c r="E11" s="129"/>
      <c r="F11" s="129"/>
      <c r="G11" s="129"/>
      <c r="H11" s="129"/>
      <c r="I11" s="129"/>
      <c r="J11" s="129"/>
      <c r="K11" s="130"/>
    </row>
    <row r="12" spans="1:12" x14ac:dyDescent="0.25">
      <c r="B12" s="133"/>
      <c r="C12" s="129"/>
      <c r="D12" s="129"/>
      <c r="E12" s="129"/>
      <c r="F12" s="129"/>
      <c r="G12" s="129"/>
      <c r="H12" s="129"/>
      <c r="I12" s="129"/>
      <c r="J12" s="129"/>
      <c r="K12" s="130"/>
    </row>
    <row r="13" spans="1:12" x14ac:dyDescent="0.25">
      <c r="B13" s="133"/>
      <c r="C13" s="129"/>
      <c r="D13" s="129"/>
      <c r="E13" s="129"/>
      <c r="F13" s="129"/>
      <c r="G13" s="129"/>
      <c r="H13" s="129"/>
      <c r="I13" s="129"/>
      <c r="J13" s="129"/>
      <c r="K13" s="130"/>
    </row>
    <row r="14" spans="1:12" x14ac:dyDescent="0.25">
      <c r="B14" s="133"/>
      <c r="C14" s="129"/>
      <c r="D14" s="129"/>
      <c r="E14" s="129"/>
      <c r="F14" s="129"/>
      <c r="G14" s="129"/>
      <c r="H14" s="129"/>
      <c r="I14" s="129"/>
      <c r="J14" s="129"/>
      <c r="K14" s="130"/>
    </row>
    <row r="15" spans="1:12" x14ac:dyDescent="0.25">
      <c r="B15" s="133"/>
      <c r="C15" s="129"/>
      <c r="D15" s="129"/>
      <c r="E15" s="129"/>
      <c r="F15" s="129"/>
      <c r="G15" s="129"/>
      <c r="H15" s="129"/>
      <c r="I15" s="129"/>
      <c r="J15" s="129"/>
      <c r="K15" s="130"/>
    </row>
    <row r="16" spans="1:12" x14ac:dyDescent="0.25">
      <c r="B16" s="133"/>
      <c r="C16" s="129"/>
      <c r="D16" s="129"/>
      <c r="E16" s="129"/>
      <c r="F16" s="129"/>
      <c r="G16" s="129"/>
      <c r="H16" s="129"/>
      <c r="I16" s="129"/>
      <c r="J16" s="129"/>
      <c r="K16" s="130"/>
    </row>
    <row r="17" spans="2:11" ht="9" customHeight="1" x14ac:dyDescent="0.25">
      <c r="B17" s="15"/>
      <c r="K17" s="16"/>
    </row>
    <row r="18" spans="2:11" ht="15" customHeight="1" x14ac:dyDescent="0.25">
      <c r="B18" s="133" t="s">
        <v>183</v>
      </c>
      <c r="C18" s="129"/>
      <c r="D18" s="129"/>
      <c r="E18" s="129"/>
      <c r="F18" s="129"/>
      <c r="G18" s="129"/>
      <c r="H18" s="129"/>
      <c r="I18" s="129"/>
      <c r="J18" s="129"/>
      <c r="K18" s="130"/>
    </row>
    <row r="19" spans="2:11" x14ac:dyDescent="0.25">
      <c r="B19" s="133"/>
      <c r="C19" s="129"/>
      <c r="D19" s="129"/>
      <c r="E19" s="129"/>
      <c r="F19" s="129"/>
      <c r="G19" s="129"/>
      <c r="H19" s="129"/>
      <c r="I19" s="129"/>
      <c r="J19" s="129"/>
      <c r="K19" s="130"/>
    </row>
    <row r="20" spans="2:11" x14ac:dyDescent="0.25">
      <c r="B20" s="133"/>
      <c r="C20" s="129"/>
      <c r="D20" s="129"/>
      <c r="E20" s="129"/>
      <c r="F20" s="129"/>
      <c r="G20" s="129"/>
      <c r="H20" s="129"/>
      <c r="I20" s="129"/>
      <c r="J20" s="129"/>
      <c r="K20" s="130"/>
    </row>
    <row r="21" spans="2:11" ht="9" customHeight="1" x14ac:dyDescent="0.25">
      <c r="B21" s="134"/>
      <c r="C21" s="135"/>
      <c r="D21" s="135"/>
      <c r="E21" s="135"/>
      <c r="F21" s="135"/>
      <c r="G21" s="135"/>
      <c r="H21" s="135"/>
      <c r="I21" s="135"/>
      <c r="J21" s="135"/>
      <c r="K21" s="136"/>
    </row>
    <row r="23" spans="2:11" ht="15.75" x14ac:dyDescent="0.25">
      <c r="B23" s="122" t="s">
        <v>179</v>
      </c>
      <c r="C23" s="13"/>
      <c r="D23" s="13"/>
      <c r="E23" s="13"/>
      <c r="F23" s="13"/>
      <c r="G23" s="13"/>
      <c r="H23" s="13"/>
      <c r="I23" s="13"/>
      <c r="J23" s="13"/>
      <c r="K23" s="14"/>
    </row>
    <row r="24" spans="2:11" x14ac:dyDescent="0.25">
      <c r="B24" s="133" t="s">
        <v>194</v>
      </c>
      <c r="C24" s="129"/>
      <c r="D24" s="129"/>
      <c r="E24" s="129"/>
      <c r="F24" s="129"/>
      <c r="G24" s="129"/>
      <c r="H24" s="129"/>
      <c r="I24" s="129"/>
      <c r="J24" s="129"/>
      <c r="K24" s="130"/>
    </row>
    <row r="25" spans="2:11" x14ac:dyDescent="0.25">
      <c r="B25" s="133"/>
      <c r="C25" s="129"/>
      <c r="D25" s="129"/>
      <c r="E25" s="129"/>
      <c r="F25" s="129"/>
      <c r="G25" s="129"/>
      <c r="H25" s="129"/>
      <c r="I25" s="129"/>
      <c r="J25" s="129"/>
      <c r="K25" s="130"/>
    </row>
    <row r="26" spans="2:11" x14ac:dyDescent="0.25">
      <c r="B26" s="133"/>
      <c r="C26" s="129"/>
      <c r="D26" s="129"/>
      <c r="E26" s="129"/>
      <c r="F26" s="129"/>
      <c r="G26" s="129"/>
      <c r="H26" s="129"/>
      <c r="I26" s="129"/>
      <c r="J26" s="129"/>
      <c r="K26" s="130"/>
    </row>
    <row r="27" spans="2:11" x14ac:dyDescent="0.25">
      <c r="B27" s="133"/>
      <c r="C27" s="129"/>
      <c r="D27" s="129"/>
      <c r="E27" s="129"/>
      <c r="F27" s="129"/>
      <c r="G27" s="129"/>
      <c r="H27" s="129"/>
      <c r="I27" s="129"/>
      <c r="J27" s="129"/>
      <c r="K27" s="130"/>
    </row>
    <row r="28" spans="2:11" ht="9" customHeight="1" x14ac:dyDescent="0.25">
      <c r="B28" s="15"/>
      <c r="K28" s="16"/>
    </row>
    <row r="29" spans="2:11" x14ac:dyDescent="0.25">
      <c r="B29" s="137" t="s">
        <v>184</v>
      </c>
      <c r="C29" s="138"/>
      <c r="D29" s="138"/>
      <c r="E29" s="138"/>
      <c r="F29" s="138"/>
      <c r="G29" s="138"/>
      <c r="H29" s="138"/>
      <c r="I29" s="138"/>
      <c r="J29" s="138"/>
      <c r="K29" s="139"/>
    </row>
    <row r="30" spans="2:11" ht="9.75" customHeight="1" x14ac:dyDescent="0.25">
      <c r="B30" s="18"/>
      <c r="C30" s="19"/>
      <c r="D30" s="19"/>
      <c r="E30" s="19"/>
      <c r="F30" s="19"/>
      <c r="G30" s="19"/>
      <c r="H30" s="19"/>
      <c r="I30" s="19"/>
      <c r="J30" s="19"/>
      <c r="K30" s="20"/>
    </row>
    <row r="31" spans="2:11" ht="9" customHeight="1" x14ac:dyDescent="0.25"/>
    <row r="32" spans="2:11" ht="15.75" x14ac:dyDescent="0.25">
      <c r="B32" s="122"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29" t="s">
        <v>187</v>
      </c>
      <c r="D34" s="129"/>
      <c r="E34" s="129"/>
      <c r="F34" s="129"/>
      <c r="G34" s="129"/>
      <c r="H34" s="129"/>
      <c r="I34" s="129"/>
      <c r="J34" s="129"/>
      <c r="K34" s="130"/>
    </row>
    <row r="35" spans="2:11" x14ac:dyDescent="0.25">
      <c r="B35" s="127"/>
      <c r="C35" s="129"/>
      <c r="D35" s="129"/>
      <c r="E35" s="129"/>
      <c r="F35" s="129"/>
      <c r="G35" s="129"/>
      <c r="H35" s="129"/>
      <c r="I35" s="129"/>
      <c r="J35" s="129"/>
      <c r="K35" s="130"/>
    </row>
    <row r="36" spans="2:11" x14ac:dyDescent="0.25">
      <c r="B36" s="127"/>
      <c r="C36" s="129"/>
      <c r="D36" s="129"/>
      <c r="E36" s="129"/>
      <c r="F36" s="129"/>
      <c r="G36" s="129"/>
      <c r="H36" s="129"/>
      <c r="I36" s="129"/>
      <c r="J36" s="129"/>
      <c r="K36" s="130"/>
    </row>
    <row r="37" spans="2:11" ht="15" customHeight="1" x14ac:dyDescent="0.25">
      <c r="B37" s="15" t="s">
        <v>190</v>
      </c>
      <c r="C37" s="129" t="s">
        <v>198</v>
      </c>
      <c r="D37" s="129"/>
      <c r="E37" s="129"/>
      <c r="F37" s="129"/>
      <c r="G37" s="129"/>
      <c r="H37" s="129"/>
      <c r="I37" s="129"/>
      <c r="J37" s="129"/>
      <c r="K37" s="130"/>
    </row>
    <row r="38" spans="2:11" x14ac:dyDescent="0.25">
      <c r="B38" s="15"/>
      <c r="C38" s="129"/>
      <c r="D38" s="129"/>
      <c r="E38" s="129"/>
      <c r="F38" s="129"/>
      <c r="G38" s="129"/>
      <c r="H38" s="129"/>
      <c r="I38" s="129"/>
      <c r="J38" s="129"/>
      <c r="K38" s="130"/>
    </row>
    <row r="39" spans="2:11" x14ac:dyDescent="0.25">
      <c r="B39" s="15"/>
      <c r="C39" s="129"/>
      <c r="D39" s="129"/>
      <c r="E39" s="129"/>
      <c r="F39" s="129"/>
      <c r="G39" s="129"/>
      <c r="H39" s="129"/>
      <c r="I39" s="129"/>
      <c r="J39" s="129"/>
      <c r="K39" s="130"/>
    </row>
    <row r="40" spans="2:11" ht="15" customHeight="1" x14ac:dyDescent="0.25">
      <c r="B40" s="15" t="s">
        <v>199</v>
      </c>
      <c r="C40" s="129" t="s">
        <v>200</v>
      </c>
      <c r="D40" s="129"/>
      <c r="E40" s="129"/>
      <c r="F40" s="129"/>
      <c r="G40" s="129"/>
      <c r="H40" s="129"/>
      <c r="I40" s="129"/>
      <c r="J40" s="129"/>
      <c r="K40" s="130"/>
    </row>
    <row r="41" spans="2:11" x14ac:dyDescent="0.25">
      <c r="B41" s="15"/>
      <c r="C41" s="129"/>
      <c r="D41" s="129"/>
      <c r="E41" s="129"/>
      <c r="F41" s="129"/>
      <c r="G41" s="129"/>
      <c r="H41" s="129"/>
      <c r="I41" s="129"/>
      <c r="J41" s="129"/>
      <c r="K41" s="130"/>
    </row>
    <row r="42" spans="2:11" x14ac:dyDescent="0.25">
      <c r="B42" s="15"/>
      <c r="C42" s="129"/>
      <c r="D42" s="129"/>
      <c r="E42" s="129"/>
      <c r="F42" s="129"/>
      <c r="G42" s="129"/>
      <c r="H42" s="129"/>
      <c r="I42" s="129"/>
      <c r="J42" s="129"/>
      <c r="K42" s="130"/>
    </row>
    <row r="43" spans="2:11" ht="15" customHeight="1" x14ac:dyDescent="0.25">
      <c r="B43" s="15" t="s">
        <v>201</v>
      </c>
      <c r="C43" s="129" t="s">
        <v>202</v>
      </c>
      <c r="D43" s="129"/>
      <c r="E43" s="129"/>
      <c r="F43" s="129"/>
      <c r="G43" s="129"/>
      <c r="H43" s="129"/>
      <c r="I43" s="129"/>
      <c r="J43" s="129"/>
      <c r="K43" s="130"/>
    </row>
    <row r="44" spans="2:11" x14ac:dyDescent="0.25">
      <c r="B44" s="15"/>
      <c r="C44" s="129"/>
      <c r="D44" s="129"/>
      <c r="E44" s="129"/>
      <c r="F44" s="129"/>
      <c r="G44" s="129"/>
      <c r="H44" s="129"/>
      <c r="I44" s="129"/>
      <c r="J44" s="129"/>
      <c r="K44" s="130"/>
    </row>
    <row r="45" spans="2:11" ht="15" customHeight="1" x14ac:dyDescent="0.25">
      <c r="B45" s="15" t="s">
        <v>203</v>
      </c>
      <c r="C45" s="129" t="s">
        <v>205</v>
      </c>
      <c r="D45" s="129"/>
      <c r="E45" s="129"/>
      <c r="F45" s="129"/>
      <c r="G45" s="129"/>
      <c r="H45" s="129"/>
      <c r="I45" s="129"/>
      <c r="J45" s="129"/>
      <c r="K45" s="130"/>
    </row>
    <row r="46" spans="2:11" x14ac:dyDescent="0.25">
      <c r="B46" s="15"/>
      <c r="C46" s="129"/>
      <c r="D46" s="129"/>
      <c r="E46" s="129"/>
      <c r="F46" s="129"/>
      <c r="G46" s="129"/>
      <c r="H46" s="129"/>
      <c r="I46" s="129"/>
      <c r="J46" s="129"/>
      <c r="K46" s="130"/>
    </row>
    <row r="47" spans="2:11" x14ac:dyDescent="0.25">
      <c r="B47" s="15"/>
      <c r="C47" s="129"/>
      <c r="D47" s="129"/>
      <c r="E47" s="129"/>
      <c r="F47" s="129"/>
      <c r="G47" s="129"/>
      <c r="H47" s="129"/>
      <c r="I47" s="129"/>
      <c r="J47" s="129"/>
      <c r="K47" s="130"/>
    </row>
    <row r="48" spans="2:11" x14ac:dyDescent="0.25">
      <c r="B48" s="15"/>
      <c r="C48" s="129"/>
      <c r="D48" s="129"/>
      <c r="E48" s="129"/>
      <c r="F48" s="129"/>
      <c r="G48" s="129"/>
      <c r="H48" s="129"/>
      <c r="I48" s="129"/>
      <c r="J48" s="129"/>
      <c r="K48" s="130"/>
    </row>
    <row r="49" spans="2:11" x14ac:dyDescent="0.25">
      <c r="B49" s="15"/>
      <c r="C49" s="129"/>
      <c r="D49" s="129"/>
      <c r="E49" s="129"/>
      <c r="F49" s="129"/>
      <c r="G49" s="129"/>
      <c r="H49" s="129"/>
      <c r="I49" s="129"/>
      <c r="J49" s="129"/>
      <c r="K49" s="130"/>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election activeCell="I45" sqref="I45"/>
    </sheetView>
  </sheetViews>
  <sheetFormatPr defaultColWidth="9.140625" defaultRowHeight="15" x14ac:dyDescent="0.25"/>
  <cols>
    <col min="1" max="1" width="1.5703125" customWidth="1"/>
    <col min="2" max="2" width="35.42578125" customWidth="1"/>
    <col min="3" max="7" width="14.5703125" customWidth="1"/>
    <col min="8" max="8" width="17.85546875" customWidth="1"/>
    <col min="9" max="9" width="14.5703125" customWidth="1"/>
    <col min="10" max="10" width="1.5703125" customWidth="1"/>
  </cols>
  <sheetData>
    <row r="1" spans="1:13" ht="21.75" thickTop="1" x14ac:dyDescent="0.35">
      <c r="A1" s="54"/>
      <c r="B1" s="175" t="s">
        <v>57</v>
      </c>
      <c r="C1" s="175"/>
      <c r="D1" s="175"/>
      <c r="E1" s="175"/>
      <c r="F1" s="175"/>
      <c r="G1" s="175"/>
      <c r="H1" s="175"/>
      <c r="I1" s="175"/>
      <c r="J1" s="55"/>
    </row>
    <row r="2" spans="1:13" x14ac:dyDescent="0.25">
      <c r="A2" s="56"/>
      <c r="B2" s="128"/>
      <c r="C2" s="128"/>
      <c r="D2" s="128"/>
      <c r="E2" s="128" t="s">
        <v>207</v>
      </c>
      <c r="F2" s="128"/>
      <c r="G2" s="128"/>
      <c r="H2" s="128"/>
      <c r="I2" s="128"/>
      <c r="J2" s="57"/>
    </row>
    <row r="3" spans="1:13" ht="21" x14ac:dyDescent="0.35">
      <c r="A3" s="56"/>
      <c r="B3" s="176" t="s">
        <v>146</v>
      </c>
      <c r="C3" s="176"/>
      <c r="D3" s="176"/>
      <c r="E3" s="176"/>
      <c r="F3" s="176"/>
      <c r="G3" s="176"/>
      <c r="H3" s="176"/>
      <c r="I3" s="176"/>
      <c r="J3" s="57"/>
    </row>
    <row r="4" spans="1:13" ht="21" customHeight="1" x14ac:dyDescent="0.35">
      <c r="A4" s="58"/>
      <c r="B4" s="182" t="s">
        <v>220</v>
      </c>
      <c r="C4" s="182"/>
      <c r="D4" s="182"/>
      <c r="E4" s="182"/>
      <c r="F4" s="182"/>
      <c r="G4" s="182"/>
      <c r="H4" s="182"/>
      <c r="I4" s="182"/>
      <c r="J4" s="59"/>
    </row>
    <row r="5" spans="1:13" s="1" customFormat="1" x14ac:dyDescent="0.25">
      <c r="A5" s="60"/>
      <c r="B5" t="s">
        <v>59</v>
      </c>
      <c r="C5" s="177">
        <v>699</v>
      </c>
      <c r="D5" s="177"/>
      <c r="E5" s="177"/>
      <c r="F5" s="177"/>
      <c r="G5" s="177"/>
      <c r="H5" s="177"/>
      <c r="J5" s="61"/>
    </row>
    <row r="6" spans="1:13" s="1" customFormat="1" x14ac:dyDescent="0.25">
      <c r="A6" s="60"/>
      <c r="B6" t="s">
        <v>60</v>
      </c>
      <c r="C6" s="179" t="s">
        <v>211</v>
      </c>
      <c r="D6" s="180"/>
      <c r="E6" s="180"/>
      <c r="F6" s="180"/>
      <c r="G6" s="180"/>
      <c r="H6" s="181"/>
      <c r="J6" s="61"/>
    </row>
    <row r="7" spans="1:13" s="1" customFormat="1" ht="15.75" thickBot="1" x14ac:dyDescent="0.3">
      <c r="A7" s="62"/>
      <c r="B7" s="63" t="s">
        <v>143</v>
      </c>
      <c r="C7" s="178">
        <v>30001458</v>
      </c>
      <c r="D7" s="178"/>
      <c r="E7" s="178"/>
      <c r="F7" s="178"/>
      <c r="G7" s="178"/>
      <c r="H7" s="178"/>
      <c r="I7" s="64"/>
      <c r="J7" s="65"/>
    </row>
    <row r="8" spans="1:13" s="1" customFormat="1" ht="9.9499999999999993" customHeight="1" thickTop="1" x14ac:dyDescent="0.25">
      <c r="A8" s="60"/>
      <c r="B8"/>
      <c r="C8"/>
      <c r="D8" s="45"/>
      <c r="J8" s="61"/>
    </row>
    <row r="9" spans="1:13" s="1" customFormat="1" x14ac:dyDescent="0.25">
      <c r="A9" s="60"/>
      <c r="B9" s="161" t="s">
        <v>61</v>
      </c>
      <c r="C9" s="162"/>
      <c r="D9" s="162"/>
      <c r="E9" s="162"/>
      <c r="F9" s="162"/>
      <c r="G9" s="162"/>
      <c r="H9" s="162"/>
      <c r="I9" s="163"/>
      <c r="J9" s="61"/>
    </row>
    <row r="10" spans="1:13" s="1" customFormat="1" x14ac:dyDescent="0.25">
      <c r="A10" s="60"/>
      <c r="B10" s="15" t="s">
        <v>62</v>
      </c>
      <c r="C10" s="177" t="s">
        <v>212</v>
      </c>
      <c r="D10" s="177"/>
      <c r="E10" s="177"/>
      <c r="F10" s="177"/>
      <c r="G10" s="177"/>
      <c r="H10" s="177"/>
      <c r="I10" s="66"/>
      <c r="J10" s="61"/>
    </row>
    <row r="11" spans="1:13" s="1" customFormat="1" x14ac:dyDescent="0.25">
      <c r="A11" s="60"/>
      <c r="B11" s="15" t="s">
        <v>63</v>
      </c>
      <c r="C11" s="183" t="s">
        <v>213</v>
      </c>
      <c r="D11" s="183"/>
      <c r="E11" s="183"/>
      <c r="F11" s="183"/>
      <c r="G11" s="183"/>
      <c r="H11" s="183"/>
      <c r="I11" s="66"/>
      <c r="J11" s="61"/>
    </row>
    <row r="12" spans="1:13" s="1" customFormat="1" x14ac:dyDescent="0.25">
      <c r="A12" s="60"/>
      <c r="B12" s="18" t="s">
        <v>64</v>
      </c>
      <c r="C12" s="184" t="s">
        <v>214</v>
      </c>
      <c r="D12" s="184"/>
      <c r="E12" s="184"/>
      <c r="F12" s="184"/>
      <c r="G12" s="184"/>
      <c r="H12" s="184"/>
      <c r="I12" s="67"/>
      <c r="J12" s="61"/>
    </row>
    <row r="13" spans="1:13" ht="9.9499999999999993" customHeight="1" thickBot="1" x14ac:dyDescent="0.3">
      <c r="A13" s="56"/>
      <c r="D13" s="68"/>
      <c r="J13" s="57"/>
      <c r="M13" s="1"/>
    </row>
    <row r="14" spans="1:13" s="69" customFormat="1" ht="27" customHeight="1" thickTop="1" thickBot="1" x14ac:dyDescent="0.3">
      <c r="A14" s="196" t="s">
        <v>153</v>
      </c>
      <c r="B14" s="197"/>
      <c r="C14" s="197"/>
      <c r="D14" s="197"/>
      <c r="E14" s="197"/>
      <c r="F14" s="197"/>
      <c r="G14" s="197"/>
      <c r="H14" s="197"/>
      <c r="I14" s="197"/>
      <c r="J14" s="198"/>
      <c r="M14" s="1"/>
    </row>
    <row r="15" spans="1:13" ht="9.9499999999999993" customHeight="1" thickTop="1" x14ac:dyDescent="0.25">
      <c r="A15" s="56"/>
      <c r="D15" s="68"/>
      <c r="J15" s="57"/>
      <c r="M15" s="1"/>
    </row>
    <row r="16" spans="1:13" ht="15" customHeight="1" x14ac:dyDescent="0.25">
      <c r="A16" s="56"/>
      <c r="B16" s="70" t="s">
        <v>0</v>
      </c>
      <c r="C16" s="187" t="s">
        <v>215</v>
      </c>
      <c r="D16" s="188"/>
      <c r="E16" s="188"/>
      <c r="F16" s="188"/>
      <c r="G16" s="188"/>
      <c r="H16" s="188"/>
      <c r="I16" s="189"/>
      <c r="J16" s="57"/>
      <c r="M16" s="1"/>
    </row>
    <row r="17" spans="1:13" ht="15" customHeight="1" x14ac:dyDescent="0.25">
      <c r="A17" s="56"/>
      <c r="B17" s="199" t="s">
        <v>73</v>
      </c>
      <c r="C17" s="190"/>
      <c r="D17" s="191"/>
      <c r="E17" s="191"/>
      <c r="F17" s="191"/>
      <c r="G17" s="191"/>
      <c r="H17" s="191"/>
      <c r="I17" s="192"/>
      <c r="J17" s="57"/>
      <c r="M17" s="1"/>
    </row>
    <row r="18" spans="1:13" x14ac:dyDescent="0.25">
      <c r="A18" s="56"/>
      <c r="B18" s="199"/>
      <c r="C18" s="190"/>
      <c r="D18" s="191"/>
      <c r="E18" s="191"/>
      <c r="F18" s="191"/>
      <c r="G18" s="191"/>
      <c r="H18" s="191"/>
      <c r="I18" s="192"/>
      <c r="J18" s="57"/>
      <c r="M18" s="1"/>
    </row>
    <row r="19" spans="1:13" ht="36.75" customHeight="1" x14ac:dyDescent="0.25">
      <c r="A19" s="56"/>
      <c r="B19" s="199"/>
      <c r="C19" s="193"/>
      <c r="D19" s="194"/>
      <c r="E19" s="194"/>
      <c r="F19" s="194"/>
      <c r="G19" s="194"/>
      <c r="H19" s="194"/>
      <c r="I19" s="195"/>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87" t="s">
        <v>226</v>
      </c>
      <c r="D21" s="188"/>
      <c r="E21" s="188"/>
      <c r="F21" s="188"/>
      <c r="G21" s="188"/>
      <c r="H21" s="188"/>
      <c r="I21" s="189"/>
      <c r="J21" s="57"/>
      <c r="M21" s="1"/>
    </row>
    <row r="22" spans="1:13" ht="15" customHeight="1" x14ac:dyDescent="0.25">
      <c r="A22" s="56"/>
      <c r="B22" s="185" t="s">
        <v>144</v>
      </c>
      <c r="C22" s="190"/>
      <c r="D22" s="191"/>
      <c r="E22" s="191"/>
      <c r="F22" s="191"/>
      <c r="G22" s="191"/>
      <c r="H22" s="191"/>
      <c r="I22" s="192"/>
      <c r="J22" s="57"/>
      <c r="M22" s="1"/>
    </row>
    <row r="23" spans="1:13" x14ac:dyDescent="0.25">
      <c r="A23" s="56"/>
      <c r="B23" s="185"/>
      <c r="C23" s="190"/>
      <c r="D23" s="191"/>
      <c r="E23" s="191"/>
      <c r="F23" s="191"/>
      <c r="G23" s="191"/>
      <c r="H23" s="191"/>
      <c r="I23" s="192"/>
      <c r="J23" s="57"/>
      <c r="M23" s="1"/>
    </row>
    <row r="24" spans="1:13" ht="6.95" customHeight="1" x14ac:dyDescent="0.25">
      <c r="A24" s="56"/>
      <c r="B24" s="185"/>
      <c r="C24" s="190"/>
      <c r="D24" s="191"/>
      <c r="E24" s="191"/>
      <c r="F24" s="191"/>
      <c r="G24" s="191"/>
      <c r="H24" s="191"/>
      <c r="I24" s="192"/>
      <c r="J24" s="57"/>
      <c r="M24" s="1"/>
    </row>
    <row r="25" spans="1:13" ht="8.4499999999999993" customHeight="1" x14ac:dyDescent="0.25">
      <c r="A25" s="56"/>
      <c r="B25" s="185"/>
      <c r="C25" s="190"/>
      <c r="D25" s="191"/>
      <c r="E25" s="191"/>
      <c r="F25" s="191"/>
      <c r="G25" s="191"/>
      <c r="H25" s="191"/>
      <c r="I25" s="192"/>
      <c r="J25" s="57"/>
      <c r="M25" s="1"/>
    </row>
    <row r="26" spans="1:13" ht="11.1" customHeight="1" x14ac:dyDescent="0.25">
      <c r="A26" s="56"/>
      <c r="B26" s="185"/>
      <c r="C26" s="190"/>
      <c r="D26" s="191"/>
      <c r="E26" s="191"/>
      <c r="F26" s="191"/>
      <c r="G26" s="191"/>
      <c r="H26" s="191"/>
      <c r="I26" s="192"/>
      <c r="J26" s="57"/>
      <c r="M26" s="1"/>
    </row>
    <row r="27" spans="1:13" ht="10.5" customHeight="1" x14ac:dyDescent="0.25">
      <c r="A27" s="56"/>
      <c r="B27" s="186"/>
      <c r="C27" s="193"/>
      <c r="D27" s="194"/>
      <c r="E27" s="194"/>
      <c r="F27" s="194"/>
      <c r="G27" s="194"/>
      <c r="H27" s="194"/>
      <c r="I27" s="195"/>
      <c r="J27" s="57"/>
      <c r="M27" s="1"/>
    </row>
    <row r="28" spans="1:13" ht="9.9499999999999993" customHeight="1" x14ac:dyDescent="0.25">
      <c r="A28" s="56"/>
      <c r="D28" s="68"/>
      <c r="J28" s="57"/>
      <c r="M28" s="1"/>
    </row>
    <row r="29" spans="1:13" s="1" customFormat="1" x14ac:dyDescent="0.25">
      <c r="A29" s="60"/>
      <c r="B29" s="161" t="s">
        <v>154</v>
      </c>
      <c r="C29" s="162"/>
      <c r="D29" s="162"/>
      <c r="E29" s="162"/>
      <c r="F29" s="162"/>
      <c r="G29" s="162"/>
      <c r="H29" s="162"/>
      <c r="I29" s="163"/>
      <c r="J29" s="61"/>
    </row>
    <row r="30" spans="1:13" ht="15" customHeight="1" thickBot="1" x14ac:dyDescent="0.3">
      <c r="A30" s="56"/>
      <c r="B30" s="73"/>
      <c r="C30" s="201" t="s">
        <v>175</v>
      </c>
      <c r="D30" s="202"/>
      <c r="E30" s="202"/>
      <c r="F30" s="202"/>
      <c r="G30" s="202"/>
      <c r="H30" s="203"/>
      <c r="I30" s="204"/>
      <c r="J30" s="57"/>
      <c r="M30" s="1"/>
    </row>
    <row r="31" spans="1:13" ht="15" customHeight="1" x14ac:dyDescent="0.25">
      <c r="A31" s="56"/>
      <c r="B31" s="73"/>
      <c r="C31" s="201" t="s">
        <v>158</v>
      </c>
      <c r="D31" s="204"/>
      <c r="E31" s="201" t="s">
        <v>159</v>
      </c>
      <c r="F31" s="202"/>
      <c r="G31" s="202"/>
      <c r="H31" s="205" t="s">
        <v>1</v>
      </c>
      <c r="I31" s="207" t="s">
        <v>67</v>
      </c>
      <c r="J31" s="57"/>
      <c r="M31" s="1"/>
    </row>
    <row r="32" spans="1:13" s="1" customFormat="1" ht="30" x14ac:dyDescent="0.25">
      <c r="A32" s="60"/>
      <c r="B32" s="10" t="s">
        <v>156</v>
      </c>
      <c r="C32" s="74" t="s">
        <v>161</v>
      </c>
      <c r="D32" s="4" t="s">
        <v>208</v>
      </c>
      <c r="E32" s="4" t="s">
        <v>209</v>
      </c>
      <c r="F32" s="4" t="s">
        <v>210</v>
      </c>
      <c r="G32" s="5" t="s">
        <v>160</v>
      </c>
      <c r="H32" s="206"/>
      <c r="I32" s="169"/>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227</v>
      </c>
      <c r="C34" s="75"/>
      <c r="D34" s="76"/>
      <c r="E34" s="76"/>
      <c r="F34" s="76"/>
      <c r="G34" s="77"/>
      <c r="H34" s="9">
        <f>SUM(C34:G34)</f>
        <v>0</v>
      </c>
      <c r="I34" s="78"/>
      <c r="J34" s="57"/>
      <c r="M34" s="1"/>
    </row>
    <row r="35" spans="1:13" x14ac:dyDescent="0.25">
      <c r="A35" s="56"/>
      <c r="B35" s="124" t="s">
        <v>193</v>
      </c>
      <c r="C35" s="75"/>
      <c r="D35" s="76"/>
      <c r="E35" s="76"/>
      <c r="F35" s="76"/>
      <c r="G35" s="77"/>
      <c r="H35" s="9">
        <f t="shared" ref="H35:H37" si="0">SUM(C35:G35)</f>
        <v>0</v>
      </c>
      <c r="I35" s="78"/>
      <c r="J35" s="57"/>
      <c r="M35" s="1"/>
    </row>
    <row r="36" spans="1:13" x14ac:dyDescent="0.25">
      <c r="A36" s="56"/>
      <c r="B36" s="124" t="s">
        <v>58</v>
      </c>
      <c r="C36" s="75"/>
      <c r="D36" s="76"/>
      <c r="E36" s="76"/>
      <c r="F36" s="76"/>
      <c r="G36" s="77"/>
      <c r="H36" s="9">
        <f t="shared" si="0"/>
        <v>0</v>
      </c>
      <c r="I36" s="78"/>
      <c r="J36" s="57"/>
      <c r="M36" s="1"/>
    </row>
    <row r="37" spans="1:13" x14ac:dyDescent="0.25">
      <c r="A37" s="56"/>
      <c r="B37" s="123" t="s">
        <v>174</v>
      </c>
      <c r="C37" s="75"/>
      <c r="D37" s="76"/>
      <c r="E37" s="76"/>
      <c r="F37" s="76"/>
      <c r="G37" s="77"/>
      <c r="H37" s="9">
        <f t="shared" si="0"/>
        <v>0</v>
      </c>
      <c r="I37" s="78"/>
      <c r="J37" s="57"/>
      <c r="M37" s="1"/>
    </row>
    <row r="38" spans="1:13" x14ac:dyDescent="0.25">
      <c r="A38" s="56"/>
      <c r="B38" s="6" t="s">
        <v>3</v>
      </c>
      <c r="C38" s="48">
        <f>SUM(C39:C42)</f>
        <v>2827000</v>
      </c>
      <c r="D38" s="48">
        <f>SUM(D39:D42)</f>
        <v>0</v>
      </c>
      <c r="E38" s="48">
        <f>SUM(E39:E42)</f>
        <v>0</v>
      </c>
      <c r="F38" s="48">
        <f>SUM(F39:F42)</f>
        <v>0</v>
      </c>
      <c r="G38" s="49">
        <f>SUM(G39:G42)</f>
        <v>0</v>
      </c>
      <c r="H38" s="50">
        <f>SUM(C38:G38)</f>
        <v>2827000</v>
      </c>
      <c r="I38" s="7"/>
      <c r="J38" s="57"/>
      <c r="M38" s="1"/>
    </row>
    <row r="39" spans="1:13" x14ac:dyDescent="0.25">
      <c r="A39" s="56"/>
      <c r="B39" s="8" t="s">
        <v>227</v>
      </c>
      <c r="C39" s="75">
        <v>2827000</v>
      </c>
      <c r="D39" s="76"/>
      <c r="E39" s="76"/>
      <c r="F39" s="76"/>
      <c r="G39" s="77"/>
      <c r="H39" s="9">
        <f>SUM(C39:G39)</f>
        <v>2827000</v>
      </c>
      <c r="I39" s="78" t="s">
        <v>216</v>
      </c>
      <c r="J39" s="57"/>
      <c r="M39" s="1"/>
    </row>
    <row r="40" spans="1:13" x14ac:dyDescent="0.25">
      <c r="A40" s="56"/>
      <c r="B40" s="124" t="s">
        <v>193</v>
      </c>
      <c r="C40" s="75"/>
      <c r="D40" s="76"/>
      <c r="E40" s="76"/>
      <c r="F40" s="76"/>
      <c r="G40" s="77"/>
      <c r="H40" s="9">
        <f>SUM(C40:G40)</f>
        <v>0</v>
      </c>
      <c r="I40" s="78"/>
      <c r="J40" s="57"/>
      <c r="M40" s="1"/>
    </row>
    <row r="41" spans="1:13" x14ac:dyDescent="0.25">
      <c r="A41" s="56"/>
      <c r="B41" s="124" t="s">
        <v>58</v>
      </c>
      <c r="C41" s="75"/>
      <c r="D41" s="76"/>
      <c r="E41" s="76"/>
      <c r="F41" s="76"/>
      <c r="G41" s="77"/>
      <c r="H41" s="9">
        <f t="shared" ref="H41:H42" si="1">SUM(C41:G41)</f>
        <v>0</v>
      </c>
      <c r="I41" s="78"/>
      <c r="J41" s="57"/>
      <c r="M41" s="1"/>
    </row>
    <row r="42" spans="1:13" x14ac:dyDescent="0.25">
      <c r="A42" s="56"/>
      <c r="B42" s="123" t="s">
        <v>174</v>
      </c>
      <c r="C42" s="75"/>
      <c r="D42" s="76"/>
      <c r="E42" s="76"/>
      <c r="F42" s="76"/>
      <c r="G42" s="77"/>
      <c r="H42" s="9">
        <f t="shared" si="1"/>
        <v>0</v>
      </c>
      <c r="I42" s="78"/>
      <c r="J42" s="57"/>
      <c r="M42" s="1"/>
    </row>
    <row r="43" spans="1:13" x14ac:dyDescent="0.25">
      <c r="A43" s="56"/>
      <c r="B43" s="6" t="s">
        <v>4</v>
      </c>
      <c r="C43" s="48">
        <f>SUM(C44:C47)</f>
        <v>22884980</v>
      </c>
      <c r="D43" s="48">
        <f>SUM(D44:D47)</f>
        <v>12932217.220000001</v>
      </c>
      <c r="E43" s="48">
        <f>SUM(E44:E47)</f>
        <v>3524802.7799999993</v>
      </c>
      <c r="F43" s="48">
        <f>SUM(F44:F47)</f>
        <v>0</v>
      </c>
      <c r="G43" s="49">
        <f>SUM(G44:G47)</f>
        <v>0</v>
      </c>
      <c r="H43" s="50">
        <f>SUM(C43:G43)</f>
        <v>39342000</v>
      </c>
      <c r="I43" s="7"/>
      <c r="J43" s="57"/>
      <c r="M43" s="1"/>
    </row>
    <row r="44" spans="1:13" x14ac:dyDescent="0.25">
      <c r="A44" s="56"/>
      <c r="B44" s="8" t="s">
        <v>227</v>
      </c>
      <c r="C44" s="75">
        <v>20000000</v>
      </c>
      <c r="D44" s="76">
        <v>0</v>
      </c>
      <c r="E44" s="76">
        <v>0</v>
      </c>
      <c r="F44" s="76"/>
      <c r="G44" s="77"/>
      <c r="H44" s="9">
        <f>SUM(C44:G44)</f>
        <v>20000000</v>
      </c>
      <c r="I44" s="78" t="s">
        <v>217</v>
      </c>
      <c r="J44" s="57"/>
      <c r="M44" s="1"/>
    </row>
    <row r="45" spans="1:13" x14ac:dyDescent="0.25">
      <c r="A45" s="56"/>
      <c r="B45" s="124" t="s">
        <v>219</v>
      </c>
      <c r="C45" s="75">
        <v>2884980</v>
      </c>
      <c r="D45" s="76">
        <v>12932217.220000001</v>
      </c>
      <c r="E45" s="76">
        <f>19342000-D45-C45</f>
        <v>3524802.7799999993</v>
      </c>
      <c r="F45" s="76"/>
      <c r="G45" s="77"/>
      <c r="H45" s="9">
        <f>SUM(C45:G45)</f>
        <v>19342000</v>
      </c>
      <c r="I45" s="78" t="s">
        <v>218</v>
      </c>
      <c r="J45" s="57"/>
      <c r="M45" s="1"/>
    </row>
    <row r="46" spans="1:13" x14ac:dyDescent="0.25">
      <c r="A46" s="56"/>
      <c r="B46" s="124" t="s">
        <v>58</v>
      </c>
      <c r="C46" s="75"/>
      <c r="D46" s="76"/>
      <c r="E46" s="76"/>
      <c r="F46" s="76"/>
      <c r="G46" s="77"/>
      <c r="H46" s="9">
        <f t="shared" ref="H46:H47" si="2">SUM(C46:G46)</f>
        <v>0</v>
      </c>
      <c r="I46" s="78"/>
      <c r="J46" s="57"/>
      <c r="M46" s="1"/>
    </row>
    <row r="47" spans="1:13" x14ac:dyDescent="0.25">
      <c r="A47" s="56"/>
      <c r="B47" s="123" t="s">
        <v>174</v>
      </c>
      <c r="C47" s="75"/>
      <c r="D47" s="76"/>
      <c r="E47" s="76"/>
      <c r="F47" s="76"/>
      <c r="G47" s="77"/>
      <c r="H47" s="9">
        <f t="shared" si="2"/>
        <v>0</v>
      </c>
      <c r="I47" s="78"/>
      <c r="J47" s="57"/>
      <c r="M47" s="1"/>
    </row>
    <row r="48" spans="1:13" s="1" customFormat="1" ht="15.75" thickBot="1" x14ac:dyDescent="0.3">
      <c r="A48" s="60"/>
      <c r="B48" s="10" t="s">
        <v>157</v>
      </c>
      <c r="C48" s="51">
        <f>C33+C38+C43</f>
        <v>25711980</v>
      </c>
      <c r="D48" s="51">
        <f>D33+D38+D43</f>
        <v>12932217.220000001</v>
      </c>
      <c r="E48" s="51">
        <f>E33+E38+E43</f>
        <v>3524802.7799999993</v>
      </c>
      <c r="F48" s="51">
        <f>F33+F38+F43</f>
        <v>0</v>
      </c>
      <c r="G48" s="52">
        <f>G33+G38+G43</f>
        <v>0</v>
      </c>
      <c r="H48" s="53">
        <f>SUM(C48:G48)</f>
        <v>42169000</v>
      </c>
      <c r="I48" s="7"/>
      <c r="J48" s="61"/>
    </row>
    <row r="49" spans="1:13" s="1" customFormat="1" ht="9.9499999999999993" customHeight="1" x14ac:dyDescent="0.25">
      <c r="A49" s="60"/>
      <c r="C49" s="79"/>
      <c r="D49" s="79"/>
      <c r="J49" s="61"/>
    </row>
    <row r="50" spans="1:13" s="1" customFormat="1" x14ac:dyDescent="0.25">
      <c r="A50" s="60"/>
      <c r="B50" s="170" t="s">
        <v>155</v>
      </c>
      <c r="C50" s="171"/>
      <c r="D50" s="171"/>
      <c r="E50" s="171"/>
      <c r="F50" s="171"/>
      <c r="G50" s="171"/>
      <c r="H50" s="171"/>
      <c r="I50" s="172"/>
      <c r="J50" s="61"/>
    </row>
    <row r="51" spans="1:13" x14ac:dyDescent="0.25">
      <c r="A51" s="56"/>
      <c r="B51" s="80" t="s">
        <v>69</v>
      </c>
      <c r="C51" s="212" t="s">
        <v>101</v>
      </c>
      <c r="D51" s="212"/>
      <c r="E51" s="211" t="s">
        <v>70</v>
      </c>
      <c r="F51" s="211"/>
      <c r="G51" s="216" t="s">
        <v>141</v>
      </c>
      <c r="H51" s="216"/>
      <c r="I51" s="16"/>
      <c r="J51" s="57"/>
      <c r="M51" s="1"/>
    </row>
    <row r="52" spans="1:13" x14ac:dyDescent="0.25">
      <c r="A52" s="56"/>
      <c r="B52" s="15" t="s">
        <v>228</v>
      </c>
      <c r="C52" s="213">
        <v>0</v>
      </c>
      <c r="D52" s="214"/>
      <c r="E52" t="s">
        <v>71</v>
      </c>
      <c r="G52" s="215" t="s">
        <v>138</v>
      </c>
      <c r="H52" s="215"/>
      <c r="I52" s="16"/>
      <c r="J52" s="57"/>
      <c r="M52" s="1"/>
    </row>
    <row r="53" spans="1:13" x14ac:dyDescent="0.25">
      <c r="A53" s="56"/>
      <c r="B53" s="18" t="s">
        <v>148</v>
      </c>
      <c r="C53" s="215" t="s">
        <v>55</v>
      </c>
      <c r="D53" s="215"/>
      <c r="E53" s="19" t="s">
        <v>72</v>
      </c>
      <c r="F53" s="19"/>
      <c r="G53" s="215" t="s">
        <v>138</v>
      </c>
      <c r="H53" s="215"/>
      <c r="I53" s="20"/>
      <c r="J53" s="57"/>
      <c r="M53" s="1"/>
    </row>
    <row r="54" spans="1:13" ht="9.9499999999999993" customHeight="1" x14ac:dyDescent="0.25">
      <c r="A54" s="56"/>
      <c r="J54" s="57"/>
      <c r="M54" s="1"/>
    </row>
    <row r="55" spans="1:13" x14ac:dyDescent="0.25">
      <c r="A55" s="56"/>
      <c r="B55" s="170" t="s">
        <v>68</v>
      </c>
      <c r="C55" s="171"/>
      <c r="D55" s="171"/>
      <c r="E55" s="171"/>
      <c r="F55" s="171"/>
      <c r="G55" s="171"/>
      <c r="H55" s="171"/>
      <c r="I55" s="172"/>
      <c r="J55" s="57"/>
      <c r="M55" s="1"/>
    </row>
    <row r="56" spans="1:13" ht="75" customHeight="1" x14ac:dyDescent="0.25">
      <c r="A56" s="56"/>
      <c r="B56" s="200" t="s">
        <v>176</v>
      </c>
      <c r="C56" s="200"/>
      <c r="D56" s="200"/>
      <c r="E56" s="74" t="s">
        <v>191</v>
      </c>
      <c r="F56" s="74" t="s">
        <v>192</v>
      </c>
      <c r="G56" s="74" t="str">
        <f>IF(FCOR=TRUE, "Actuals at Final Completion", "Actuals to Date")</f>
        <v>Actuals at Final Completion</v>
      </c>
      <c r="H56" s="113" t="s">
        <v>195</v>
      </c>
      <c r="I56" s="11" t="s">
        <v>67</v>
      </c>
      <c r="J56" s="57"/>
      <c r="M56" s="1"/>
    </row>
    <row r="57" spans="1:13" x14ac:dyDescent="0.25">
      <c r="A57" s="56"/>
      <c r="B57" s="12" t="s">
        <v>41</v>
      </c>
      <c r="C57" s="13"/>
      <c r="D57" s="14"/>
      <c r="E57" s="81">
        <v>57693</v>
      </c>
      <c r="F57" s="81">
        <v>59837</v>
      </c>
      <c r="G57" s="82">
        <v>59837</v>
      </c>
      <c r="H57" s="114">
        <f>IF($H$56=Lists!$D$8, IFERROR(F57-E57, ""), IF($H$56=Lists!$D$9, IFERROR(G57-E57, ""), IFERROR(G57-F57, "")))</f>
        <v>0</v>
      </c>
      <c r="I57" s="83"/>
      <c r="J57" s="57"/>
      <c r="M57" s="1"/>
    </row>
    <row r="58" spans="1:13" x14ac:dyDescent="0.25">
      <c r="A58" s="56"/>
      <c r="B58" s="15" t="s">
        <v>42</v>
      </c>
      <c r="D58" s="16"/>
      <c r="E58" s="81">
        <v>40385</v>
      </c>
      <c r="F58" s="81">
        <v>41886</v>
      </c>
      <c r="G58" s="82">
        <v>41886</v>
      </c>
      <c r="H58" s="114">
        <f>IF($H$56=Lists!$D$8, IFERROR(F58-E58, ""), IF($H$56=Lists!$D$9, IFERROR(G58-E58, ""), IFERROR(G58-F58, "")))</f>
        <v>0</v>
      </c>
      <c r="I58" s="83"/>
      <c r="J58" s="57"/>
      <c r="M58" s="1"/>
    </row>
    <row r="59" spans="1:13" x14ac:dyDescent="0.25">
      <c r="A59" s="56"/>
      <c r="B59" s="15" t="s">
        <v>43</v>
      </c>
      <c r="D59" s="16"/>
      <c r="E59" s="17">
        <f>IFERROR(E58/E57, "")</f>
        <v>0.69999826668746645</v>
      </c>
      <c r="F59" s="17">
        <f t="shared" ref="F59:G59" si="3">IFERROR(F58/F57, "")</f>
        <v>0.70000167120677836</v>
      </c>
      <c r="G59" s="17">
        <f t="shared" si="3"/>
        <v>0.70000167120677836</v>
      </c>
      <c r="H59" s="115">
        <f t="shared" ref="H59" si="4">IFERROR(G59-F59, "")</f>
        <v>0</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5" t="s">
        <v>39</v>
      </c>
      <c r="D61" s="16"/>
      <c r="E61" s="82">
        <v>35274</v>
      </c>
      <c r="F61" s="82">
        <v>35274</v>
      </c>
      <c r="G61" s="82"/>
      <c r="H61" s="116">
        <f>IF($H$56=Lists!$D$8, IFERROR(F61-E61, ""), IF($H$56=Lists!$D$9, IFERROR(G61-E61, ""), IFERROR(G61-F61, "")))</f>
        <v>-35274</v>
      </c>
      <c r="I61" s="85"/>
      <c r="J61" s="57"/>
      <c r="M61" s="1"/>
    </row>
    <row r="62" spans="1:13" x14ac:dyDescent="0.25">
      <c r="A62" s="56"/>
      <c r="B62" s="15" t="s">
        <v>19</v>
      </c>
      <c r="D62" s="16"/>
      <c r="E62" s="21">
        <f>IFERROR(E91/E57, "")</f>
        <v>430.73215121418542</v>
      </c>
      <c r="F62" s="21">
        <f>IFERROR(F91/F57, "")</f>
        <v>473.32073800491332</v>
      </c>
      <c r="G62" s="21">
        <f>IFERROR(G91/G57, "")</f>
        <v>454.66933502682286</v>
      </c>
      <c r="H62" s="117">
        <f>IF($H$56=Lists!$D$8, IFERROR(F62-E62, ""), IF($H$56=Lists!$D$9, IFERROR(G62-E62, ""), IFERROR(G62-F62, "")))</f>
        <v>-18.651402978090459</v>
      </c>
      <c r="I62" s="86"/>
      <c r="J62" s="57"/>
      <c r="K62" s="87"/>
    </row>
    <row r="63" spans="1:13" x14ac:dyDescent="0.25">
      <c r="A63" s="56"/>
      <c r="B63" s="18" t="s">
        <v>162</v>
      </c>
      <c r="C63" s="19"/>
      <c r="D63" s="20"/>
      <c r="E63" s="22">
        <f>IFERROR(E97/E57, "")</f>
        <v>515.50025133031738</v>
      </c>
      <c r="F63" s="22">
        <f>IFERROR(F97/F57, "")</f>
        <v>541.83555325300404</v>
      </c>
      <c r="G63" s="22">
        <f>IFERROR(G97/G57, "")</f>
        <v>512.23470427996051</v>
      </c>
      <c r="H63" s="117">
        <f>IF($H$56=Lists!$D$8, IFERROR(F63-E63, ""), IF($H$56=Lists!$D$9, IFERROR(G63-E63, ""), IFERROR(G63-F63, "")))</f>
        <v>-29.600848973043526</v>
      </c>
      <c r="I63" s="88"/>
      <c r="J63" s="57"/>
      <c r="K63" s="87"/>
    </row>
    <row r="64" spans="1:13" x14ac:dyDescent="0.25">
      <c r="A64" s="56"/>
      <c r="B64" s="217" t="s">
        <v>5</v>
      </c>
      <c r="C64" s="218"/>
      <c r="D64" s="218"/>
      <c r="E64" s="218"/>
      <c r="F64" s="218"/>
      <c r="G64" s="218"/>
      <c r="H64" s="218"/>
      <c r="I64" s="219"/>
      <c r="J64" s="57"/>
    </row>
    <row r="65" spans="1:10" x14ac:dyDescent="0.25">
      <c r="A65" s="56"/>
      <c r="B65" s="12" t="s">
        <v>6</v>
      </c>
      <c r="C65" s="13"/>
      <c r="D65" s="14"/>
      <c r="E65" s="89">
        <v>43405</v>
      </c>
      <c r="F65" s="89">
        <v>43466</v>
      </c>
      <c r="G65" s="90">
        <v>43472</v>
      </c>
      <c r="H65" s="114" t="str">
        <f>IF(SUM(E65:G65)=0, "", IF($H$56=Lists!$D$8, IFERROR(MROUND(CONVERT(F65-E65,"day","yr")*12, 0.5)&amp;" mo.", ""), IF($H$56=Lists!$D$9, IFERROR(MROUND(CONVERT(G65-E65,"day","yr")*12, 0.5)&amp;" mo.", ""), IFERROR(MROUND(CONVERT(G65-F65,"day","yr")*12, 0.5)&amp;" mo.", ""))))</f>
        <v>0 mo.</v>
      </c>
      <c r="I65" s="83"/>
      <c r="J65" s="57"/>
    </row>
    <row r="66" spans="1:10" x14ac:dyDescent="0.25">
      <c r="A66" s="56"/>
      <c r="B66" s="15" t="s">
        <v>7</v>
      </c>
      <c r="D66" s="16"/>
      <c r="E66" s="89">
        <v>43435</v>
      </c>
      <c r="F66" s="89">
        <v>43497</v>
      </c>
      <c r="G66" s="90">
        <v>43579</v>
      </c>
      <c r="H66" s="114" t="str">
        <f>IF(SUM(E66:G66)=0, "", IF($H$56=Lists!$D$8, IFERROR(MROUND(CONVERT(F66-E66,"day","yr")*12, 0.5)&amp;" mo.", ""), IF($H$56=Lists!$D$9, IFERROR(MROUND(CONVERT(G66-E66,"day","yr")*12, 0.5)&amp;" mo.", ""), IFERROR(MROUND(CONVERT(G66-F66,"day","yr")*12, 0.5)&amp;" mo.", ""))))</f>
        <v>2.5 mo.</v>
      </c>
      <c r="I66" s="83"/>
      <c r="J66" s="57"/>
    </row>
    <row r="67" spans="1:10" x14ac:dyDescent="0.25">
      <c r="A67" s="56"/>
      <c r="B67" s="15" t="s">
        <v>163</v>
      </c>
      <c r="D67" s="16"/>
      <c r="E67" s="89"/>
      <c r="F67" s="89"/>
      <c r="G67" s="90">
        <v>44012</v>
      </c>
      <c r="H67" s="114" t="str">
        <f>IF(SUM(E67:G67)=0, "", IF($H$56=Lists!$D$8, IFERROR(MROUND(CONVERT(F67-E67,"day","yr")*12, 0.5)&amp;" mo.", ""), IF($H$56=Lists!$D$9, IFERROR(MROUND(CONVERT(G67-E67,"day","yr")*12, 0.5)&amp;" mo.", ""), IFERROR(MROUND(CONVERT(G67-F67,"day","yr")*12, 0.5)&amp;" mo.", ""))))</f>
        <v>1446 mo.</v>
      </c>
      <c r="I67" s="83"/>
      <c r="J67" s="57"/>
    </row>
    <row r="68" spans="1:10" x14ac:dyDescent="0.25">
      <c r="A68" s="56"/>
      <c r="B68" s="15" t="s">
        <v>66</v>
      </c>
      <c r="D68" s="16"/>
      <c r="E68" s="89">
        <v>43922</v>
      </c>
      <c r="F68" s="89">
        <v>44034</v>
      </c>
      <c r="G68" s="90">
        <v>44049</v>
      </c>
      <c r="H68" s="114" t="str">
        <f>IF(SUM(E68:G68)=0, "", IF($H$56=Lists!$D$8, IFERROR(MROUND(CONVERT(F68-E68,"day","yr")*12, 0.5)&amp;" mo.", ""), IF($H$56=Lists!$D$9, IFERROR(MROUND(CONVERT(G68-E68,"day","yr")*12, 0.5)&amp;" mo.", ""), IFERROR(MROUND(CONVERT(G68-F68,"day","yr")*12, 0.5)&amp;" mo.", ""))))</f>
        <v>0.5 mo.</v>
      </c>
      <c r="I68" s="83"/>
      <c r="J68" s="57"/>
    </row>
    <row r="69" spans="1:10" x14ac:dyDescent="0.25">
      <c r="A69" s="56"/>
      <c r="B69" s="15" t="s">
        <v>8</v>
      </c>
      <c r="D69" s="16"/>
      <c r="E69" s="89">
        <v>44562</v>
      </c>
      <c r="F69" s="89">
        <v>45536</v>
      </c>
      <c r="G69" s="90">
        <v>45510</v>
      </c>
      <c r="H69" s="114"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89"/>
      <c r="F70" s="89">
        <v>45570</v>
      </c>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96" t="s">
        <v>152</v>
      </c>
      <c r="B72" s="197"/>
      <c r="C72" s="197"/>
      <c r="D72" s="197"/>
      <c r="E72" s="197"/>
      <c r="F72" s="197"/>
      <c r="G72" s="197"/>
      <c r="H72" s="197"/>
      <c r="I72" s="197"/>
      <c r="J72" s="198"/>
    </row>
    <row r="73" spans="1:10" ht="9.9499999999999993" customHeight="1" thickTop="1" x14ac:dyDescent="0.25">
      <c r="A73" s="56"/>
      <c r="B73" s="33"/>
      <c r="C73" s="33"/>
      <c r="D73" s="33"/>
      <c r="E73" s="26"/>
      <c r="F73" s="26"/>
      <c r="G73" s="26"/>
      <c r="H73" s="27"/>
      <c r="I73" s="94"/>
      <c r="J73" s="57"/>
    </row>
    <row r="74" spans="1:10" ht="75" customHeight="1" x14ac:dyDescent="0.25">
      <c r="A74" s="56"/>
      <c r="B74" s="200" t="s">
        <v>176</v>
      </c>
      <c r="C74" s="200"/>
      <c r="D74" s="200"/>
      <c r="E74" s="74" t="s">
        <v>196</v>
      </c>
      <c r="F74" s="74" t="s">
        <v>197</v>
      </c>
      <c r="G74" s="74" t="str">
        <f>IF(FCOR=TRUE, "Actual Cost Data at Final Completion", "Actual Costs to Date")</f>
        <v>Actual Cost Data at Final Completion</v>
      </c>
      <c r="H74" s="74" t="str">
        <f>H56</f>
        <v>Estimate as Currently Funded to Actuals Variance</v>
      </c>
      <c r="I74" s="11" t="s">
        <v>67</v>
      </c>
      <c r="J74" s="57"/>
    </row>
    <row r="75" spans="1:10" x14ac:dyDescent="0.25">
      <c r="A75" s="56"/>
      <c r="B75" s="170" t="s">
        <v>11</v>
      </c>
      <c r="C75" s="171"/>
      <c r="D75" s="171"/>
      <c r="E75" s="171"/>
      <c r="F75" s="171"/>
      <c r="G75" s="171"/>
      <c r="H75" s="171"/>
      <c r="I75" s="172"/>
      <c r="J75" s="57"/>
    </row>
    <row r="76" spans="1:10" x14ac:dyDescent="0.25">
      <c r="A76" s="56"/>
      <c r="B76" s="208" t="s">
        <v>50</v>
      </c>
      <c r="C76" s="209"/>
      <c r="D76" s="210"/>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70" t="s">
        <v>12</v>
      </c>
      <c r="C78" s="171"/>
      <c r="D78" s="171"/>
      <c r="E78" s="171"/>
      <c r="F78" s="171"/>
      <c r="G78" s="171"/>
      <c r="H78" s="171"/>
      <c r="I78" s="172"/>
      <c r="J78" s="57"/>
    </row>
    <row r="79" spans="1:10" x14ac:dyDescent="0.25">
      <c r="A79" s="56"/>
      <c r="B79" s="12" t="s">
        <v>44</v>
      </c>
      <c r="C79" s="13"/>
      <c r="D79" s="14"/>
      <c r="E79" s="97">
        <v>434108</v>
      </c>
      <c r="F79" s="97">
        <v>193950</v>
      </c>
      <c r="G79" s="98">
        <v>207504</v>
      </c>
      <c r="H79" s="31">
        <f>IF($H$56=Lists!$D$8, IFERROR(F79-E79, ""), IF($H$56=Lists!$D$9, IFERROR(G79-E79, ""), IFERROR(G79-F79, "")))</f>
        <v>13554</v>
      </c>
      <c r="I79" s="83"/>
      <c r="J79" s="57"/>
    </row>
    <row r="80" spans="1:10" x14ac:dyDescent="0.25">
      <c r="A80" s="56"/>
      <c r="B80" s="15" t="s">
        <v>164</v>
      </c>
      <c r="D80" s="16"/>
      <c r="E80" s="97">
        <v>1278644</v>
      </c>
      <c r="F80" s="97">
        <v>1598130</v>
      </c>
      <c r="G80" s="98">
        <v>1505078</v>
      </c>
      <c r="H80" s="31">
        <f>IF($H$56=Lists!$D$8, IFERROR(F80-E80, ""), IF($H$56=Lists!$D$9, IFERROR(G80-E80, ""), IFERROR(G80-F80, "")))</f>
        <v>-93052</v>
      </c>
      <c r="I80" s="83"/>
      <c r="J80" s="57"/>
    </row>
    <row r="81" spans="1:10" x14ac:dyDescent="0.25">
      <c r="A81" s="56"/>
      <c r="B81" s="15" t="s">
        <v>166</v>
      </c>
      <c r="D81" s="16"/>
      <c r="E81" s="97">
        <v>651895</v>
      </c>
      <c r="F81" s="97">
        <v>1727947</v>
      </c>
      <c r="G81" s="98">
        <v>1187989</v>
      </c>
      <c r="H81" s="31">
        <f>IF($H$56=Lists!$D$8, IFERROR(F81-E81, ""), IF($H$56=Lists!$D$9, IFERROR(G81-E81, ""), IFERROR(G81-F81, "")))</f>
        <v>-539958</v>
      </c>
      <c r="I81" s="83"/>
      <c r="J81" s="57"/>
    </row>
    <row r="82" spans="1:10" x14ac:dyDescent="0.25">
      <c r="A82" s="56"/>
      <c r="B82" s="15" t="s">
        <v>165</v>
      </c>
      <c r="D82" s="16"/>
      <c r="E82" s="97">
        <f>508464*1.1816</f>
        <v>600801.06239999994</v>
      </c>
      <c r="F82" s="97">
        <v>634427</v>
      </c>
      <c r="G82" s="97">
        <v>733257</v>
      </c>
      <c r="H82" s="31">
        <f>IF($H$56=Lists!$D$8, IFERROR(F82-E82, ""), IF($H$56=Lists!$D$9, IFERROR(G82-E82, ""), IFERROR(G82-F82, "")))</f>
        <v>98830</v>
      </c>
      <c r="I82" s="83"/>
      <c r="J82" s="57"/>
    </row>
    <row r="83" spans="1:10" x14ac:dyDescent="0.25">
      <c r="A83" s="56"/>
      <c r="B83" s="15" t="s">
        <v>167</v>
      </c>
      <c r="D83" s="16"/>
      <c r="E83" s="97">
        <f>1089984-600801</f>
        <v>489183</v>
      </c>
      <c r="F83" s="97">
        <v>401533</v>
      </c>
      <c r="G83" s="97">
        <v>972107</v>
      </c>
      <c r="H83" s="32">
        <f>IF($H$56=Lists!$D$8, IFERROR(F83-E83, ""), IF($H$56=Lists!$D$9, IFERROR(G83-E83, ""), IFERROR(G83-F83, "")))</f>
        <v>570574</v>
      </c>
      <c r="I83" s="83"/>
      <c r="J83" s="57"/>
    </row>
    <row r="84" spans="1:10" x14ac:dyDescent="0.25">
      <c r="A84" s="56"/>
      <c r="B84" s="15" t="s">
        <v>13</v>
      </c>
      <c r="D84" s="16"/>
      <c r="E84" s="97">
        <v>357044</v>
      </c>
      <c r="F84" s="97">
        <v>474009</v>
      </c>
      <c r="G84" s="98">
        <v>0</v>
      </c>
      <c r="H84" s="31">
        <f>IF($H$56=Lists!$D$8, IFERROR(F84-E84, ""), IF($H$56=Lists!$D$9, IFERROR(G84-E84, ""), IFERROR(G84-F84, "")))</f>
        <v>-474009</v>
      </c>
      <c r="I84" s="99"/>
      <c r="J84" s="57"/>
    </row>
    <row r="85" spans="1:10" x14ac:dyDescent="0.25">
      <c r="A85" s="56"/>
      <c r="B85" s="155" t="s">
        <v>14</v>
      </c>
      <c r="C85" s="156"/>
      <c r="D85" s="157"/>
      <c r="E85" s="34">
        <f>SUM(E79:E84)</f>
        <v>3811675.0624000002</v>
      </c>
      <c r="F85" s="34">
        <f>SUM(F79:F84)</f>
        <v>5029996</v>
      </c>
      <c r="G85" s="34">
        <f>SUM(G79:G84)</f>
        <v>4605935</v>
      </c>
      <c r="H85" s="35">
        <f>IF($H$56=Lists!$D$8, IFERROR(F85-E85, ""), IF($H$56=Lists!$D$9, IFERROR(G85-E85, ""), IFERROR(G85-F85, "")))</f>
        <v>-424061</v>
      </c>
      <c r="I85" s="100"/>
      <c r="J85" s="57"/>
    </row>
    <row r="86" spans="1:10" ht="9.9499999999999993" customHeight="1" x14ac:dyDescent="0.25">
      <c r="A86" s="56"/>
      <c r="J86" s="57"/>
    </row>
    <row r="87" spans="1:10" x14ac:dyDescent="0.25">
      <c r="A87" s="56"/>
      <c r="B87" s="170" t="s">
        <v>15</v>
      </c>
      <c r="C87" s="171"/>
      <c r="D87" s="171"/>
      <c r="E87" s="171"/>
      <c r="F87" s="171"/>
      <c r="G87" s="171"/>
      <c r="H87" s="171"/>
      <c r="I87" s="172"/>
      <c r="J87" s="57"/>
    </row>
    <row r="88" spans="1:10" ht="14.45" customHeight="1" x14ac:dyDescent="0.25">
      <c r="A88" s="56"/>
      <c r="B88" s="12" t="s">
        <v>45</v>
      </c>
      <c r="C88" s="13"/>
      <c r="D88" s="14"/>
      <c r="E88" s="97"/>
      <c r="F88" s="97">
        <v>1863653</v>
      </c>
      <c r="G88" s="98">
        <v>2278746</v>
      </c>
      <c r="H88" s="36">
        <f>IF($H$56=Lists!$D$8, IFERROR(F88-E88, ""), IF($H$56=Lists!$D$9, IFERROR(G88-E88, ""), IFERROR(G88-F88, "")))</f>
        <v>415093</v>
      </c>
      <c r="I88" s="83"/>
      <c r="J88" s="57"/>
    </row>
    <row r="89" spans="1:10" x14ac:dyDescent="0.25">
      <c r="A89" s="56"/>
      <c r="B89" s="15" t="s">
        <v>46</v>
      </c>
      <c r="D89" s="16"/>
      <c r="E89" s="97"/>
      <c r="F89" s="97">
        <v>754497</v>
      </c>
      <c r="G89" s="98">
        <v>3332216</v>
      </c>
      <c r="H89" s="36">
        <f>IF($H$56=Lists!$D$8, IFERROR(F89-E89, ""), IF($H$56=Lists!$D$9, IFERROR(G89-E89, ""), IFERROR(G89-F89, "")))</f>
        <v>2577719</v>
      </c>
      <c r="I89" s="99"/>
      <c r="J89" s="57"/>
    </row>
    <row r="90" spans="1:10" x14ac:dyDescent="0.25">
      <c r="A90" s="56"/>
      <c r="B90" s="15" t="s">
        <v>47</v>
      </c>
      <c r="D90" s="16"/>
      <c r="E90" s="97">
        <v>24850230</v>
      </c>
      <c r="F90" s="97">
        <v>25703943</v>
      </c>
      <c r="G90" s="97">
        <v>21595087</v>
      </c>
      <c r="H90" s="37">
        <f>IF($H$56=Lists!$D$8, IFERROR(F90-E90, ""), IF($H$56=Lists!$D$9, IFERROR(G90-E90, ""), IFERROR(G90-F90, "")))</f>
        <v>-4108856</v>
      </c>
      <c r="I90" s="99"/>
      <c r="J90" s="57"/>
    </row>
    <row r="91" spans="1:10" x14ac:dyDescent="0.25">
      <c r="A91" s="56"/>
      <c r="B91" s="152" t="s">
        <v>51</v>
      </c>
      <c r="C91" s="153"/>
      <c r="D91" s="154"/>
      <c r="E91" s="38">
        <f>SUM(E88:E90)</f>
        <v>24850230</v>
      </c>
      <c r="F91" s="38">
        <f t="shared" ref="F91:G91" si="5">SUM(F88:F90)</f>
        <v>28322093</v>
      </c>
      <c r="G91" s="38">
        <f t="shared" si="5"/>
        <v>27206049</v>
      </c>
      <c r="H91" s="36">
        <f>IF($H$56=Lists!$D$8, IFERROR(F91-E91, ""), IF($H$56=Lists!$D$9, IFERROR(G91-E91, ""), IFERROR(G91-F91, "")))</f>
        <v>-1116044</v>
      </c>
      <c r="I91" s="100"/>
      <c r="J91" s="57"/>
    </row>
    <row r="92" spans="1:10" x14ac:dyDescent="0.25">
      <c r="A92" s="56"/>
      <c r="B92" s="15" t="s">
        <v>48</v>
      </c>
      <c r="D92" s="16"/>
      <c r="E92" s="97">
        <v>2485023</v>
      </c>
      <c r="F92" s="97">
        <v>1422690</v>
      </c>
      <c r="G92" s="98">
        <v>914837</v>
      </c>
      <c r="H92" s="36">
        <f>IF($H$56=Lists!$D$8, IFERROR(F92-E92, ""), IF($H$56=Lists!$D$9, IFERROR(G92-E92, ""), IFERROR(G92-F92, "")))</f>
        <v>-507853</v>
      </c>
      <c r="I92" s="99"/>
      <c r="J92" s="57"/>
    </row>
    <row r="93" spans="1:10" x14ac:dyDescent="0.25">
      <c r="A93" s="56"/>
      <c r="B93" s="15" t="s">
        <v>49</v>
      </c>
      <c r="D93" s="16"/>
      <c r="E93" s="97"/>
      <c r="F93" s="97"/>
      <c r="G93" s="97">
        <v>0</v>
      </c>
      <c r="H93" s="36">
        <f>IF($H$56=Lists!$D$8, IFERROR(F93-E93, ""), IF($H$56=Lists!$D$9, IFERROR(G93-E93, ""), IFERROR(G93-F93, "")))</f>
        <v>0</v>
      </c>
      <c r="I93" s="99"/>
      <c r="J93" s="57"/>
    </row>
    <row r="94" spans="1:10" x14ac:dyDescent="0.25">
      <c r="A94" s="56"/>
      <c r="B94" s="15" t="s">
        <v>40</v>
      </c>
      <c r="D94" s="16"/>
      <c r="E94" s="97">
        <v>2405503</v>
      </c>
      <c r="F94" s="97">
        <v>2677031</v>
      </c>
      <c r="G94" s="97">
        <v>2529702</v>
      </c>
      <c r="H94" s="36">
        <f>IF($H$56=Lists!$D$8, IFERROR(F94-E94, ""), IF($H$56=Lists!$D$9, IFERROR(G94-E94, ""), IFERROR(G94-F94, "")))</f>
        <v>-147329</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155" t="s">
        <v>52</v>
      </c>
      <c r="C97" s="156"/>
      <c r="D97" s="157"/>
      <c r="E97" s="38">
        <f>SUM(E91:E96)</f>
        <v>29740756</v>
      </c>
      <c r="F97" s="38">
        <f t="shared" ref="F97:G97" si="6">SUM(F91:F96)</f>
        <v>32421814</v>
      </c>
      <c r="G97" s="38">
        <f t="shared" si="6"/>
        <v>30650588</v>
      </c>
      <c r="H97" s="39">
        <f>IF($H$56=Lists!$D$8, IFERROR(F97-E97, ""), IF($H$56=Lists!$D$9, IFERROR(G97-E97, ""), IFERROR(G97-F97, "")))</f>
        <v>-1771226</v>
      </c>
      <c r="I97" s="84"/>
      <c r="J97" s="57"/>
    </row>
    <row r="98" spans="1:10" ht="9.9499999999999993" customHeight="1" x14ac:dyDescent="0.25">
      <c r="A98" s="56"/>
      <c r="J98" s="57"/>
    </row>
    <row r="99" spans="1:10" x14ac:dyDescent="0.25">
      <c r="A99" s="56"/>
      <c r="B99" s="170" t="s">
        <v>16</v>
      </c>
      <c r="C99" s="171"/>
      <c r="D99" s="171"/>
      <c r="E99" s="171"/>
      <c r="F99" s="171"/>
      <c r="G99" s="171"/>
      <c r="H99" s="171"/>
      <c r="I99" s="172"/>
      <c r="J99" s="57"/>
    </row>
    <row r="100" spans="1:10" x14ac:dyDescent="0.25">
      <c r="A100" s="56"/>
      <c r="B100" s="40" t="s">
        <v>17</v>
      </c>
      <c r="D100" s="16"/>
      <c r="E100" s="101">
        <v>3033971</v>
      </c>
      <c r="F100" s="101">
        <v>2650819</v>
      </c>
      <c r="G100" s="102">
        <v>2135311</v>
      </c>
      <c r="H100" s="41">
        <f>IF($H$56=Lists!$D$8, IFERROR(F100-E100, ""), IF($H$56=Lists!$D$9, IFERROR(G100-E100, ""), IFERROR(G100-F100, "")))</f>
        <v>-515508</v>
      </c>
      <c r="I100" s="103"/>
      <c r="J100" s="104"/>
    </row>
    <row r="101" spans="1:10" x14ac:dyDescent="0.25">
      <c r="A101" s="56"/>
      <c r="B101" s="40" t="s">
        <v>18</v>
      </c>
      <c r="D101" s="16"/>
      <c r="E101" s="101">
        <v>124251</v>
      </c>
      <c r="F101" s="101">
        <v>379426</v>
      </c>
      <c r="G101" s="102">
        <v>378675.47</v>
      </c>
      <c r="H101" s="41">
        <f>IF($H$56=Lists!$D$8, IFERROR(F101-E101, ""), IF($H$56=Lists!$D$9, IFERROR(G101-E101, ""), IFERROR(G101-F101, "")))</f>
        <v>-750.53000000002794</v>
      </c>
      <c r="I101" s="103"/>
      <c r="J101" s="104"/>
    </row>
    <row r="102" spans="1:10" x14ac:dyDescent="0.25">
      <c r="A102" s="56"/>
      <c r="B102" s="40" t="s">
        <v>53</v>
      </c>
      <c r="D102" s="16"/>
      <c r="E102" s="97">
        <v>326353</v>
      </c>
      <c r="F102" s="97">
        <v>569630</v>
      </c>
      <c r="G102" s="98">
        <v>527289</v>
      </c>
      <c r="H102" s="42">
        <f>IF($H$56=Lists!$D$8, IFERROR(F102-E102, ""), IF($H$56=Lists!$D$9, IFERROR(G102-E102, ""), IFERROR(G102-F102, "")))</f>
        <v>-42341</v>
      </c>
      <c r="I102" s="83"/>
      <c r="J102" s="57"/>
    </row>
    <row r="103" spans="1:10" x14ac:dyDescent="0.25">
      <c r="A103" s="56"/>
      <c r="B103" s="40" t="s">
        <v>147</v>
      </c>
      <c r="D103" s="16"/>
      <c r="E103" s="97">
        <v>1238752</v>
      </c>
      <c r="F103" s="97">
        <v>239455</v>
      </c>
      <c r="G103" s="105">
        <v>346400</v>
      </c>
      <c r="H103" s="43">
        <f>IF($H$56=Lists!$D$8, IFERROR(F103-E103, ""), IF($H$56=Lists!$D$9, IFERROR(G103-E103, ""), IFERROR(G103-F103, "")))</f>
        <v>106945</v>
      </c>
      <c r="I103" s="103"/>
      <c r="J103" s="104"/>
    </row>
    <row r="104" spans="1:10" ht="15.75" thickBot="1" x14ac:dyDescent="0.3">
      <c r="A104" s="56"/>
      <c r="B104" s="158" t="s">
        <v>54</v>
      </c>
      <c r="C104" s="159"/>
      <c r="D104" s="160"/>
      <c r="E104" s="44">
        <f>SUM(E100:E103)</f>
        <v>4723327</v>
      </c>
      <c r="F104" s="44">
        <f>SUM(F100:F103)</f>
        <v>3839330</v>
      </c>
      <c r="G104" s="44">
        <f>SUM(G100:G103)</f>
        <v>3387675.4699999997</v>
      </c>
      <c r="H104" s="39">
        <f>IF($H$56=Lists!$D$8, IFERROR(F104-E104, ""), IF($H$56=Lists!$D$9, IFERROR(G104-E104, ""), IFERROR(G104-F104, "")))</f>
        <v>-451654.53000000026</v>
      </c>
      <c r="I104" s="106"/>
      <c r="J104" s="104"/>
    </row>
    <row r="105" spans="1:10" ht="20.25" thickTop="1" thickBot="1" x14ac:dyDescent="0.35">
      <c r="A105" s="56"/>
      <c r="B105" s="107" t="s">
        <v>145</v>
      </c>
      <c r="C105" s="108"/>
      <c r="D105" s="108"/>
      <c r="E105" s="109">
        <f>SUM(E76,E85,E97,E104)</f>
        <v>38275758.062399998</v>
      </c>
      <c r="F105" s="109">
        <f>SUM(F76,F85,F97,F104)</f>
        <v>41291140</v>
      </c>
      <c r="G105" s="109">
        <f>SUM(G76,G85,G97,G104)</f>
        <v>38644198.469999999</v>
      </c>
      <c r="H105" s="109">
        <f>SUM(H76,H85,H97,H104)</f>
        <v>-2646941.5300000003</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61" t="str">
        <f>IF(ReportType=Lists!$O$2, "", "Close-Out Information")</f>
        <v>Close-Out Information</v>
      </c>
      <c r="C107" s="162"/>
      <c r="D107" s="162"/>
      <c r="E107" s="162"/>
      <c r="F107" s="162"/>
      <c r="G107" s="162"/>
      <c r="H107" s="162"/>
      <c r="I107" s="163"/>
      <c r="J107" s="61"/>
    </row>
    <row r="108" spans="1:10" s="1" customFormat="1" x14ac:dyDescent="0.25">
      <c r="A108" s="60"/>
      <c r="B108" s="47"/>
      <c r="C108" s="168"/>
      <c r="D108" s="168"/>
      <c r="E108" s="168" t="str">
        <f>IF(ReportType=Lists!$O$2, "", "NOTES")</f>
        <v>NOTES</v>
      </c>
      <c r="F108" s="168"/>
      <c r="G108" s="168"/>
      <c r="H108" s="168"/>
      <c r="I108" s="169"/>
      <c r="J108" s="61"/>
    </row>
    <row r="109" spans="1:10" ht="15" customHeight="1" x14ac:dyDescent="0.25">
      <c r="A109" s="56"/>
      <c r="B109" s="80" t="str">
        <f>IF(ReportType=Lists!$O$2, "", "Number of Change Orders")</f>
        <v>Number of Change Orders</v>
      </c>
      <c r="C109" s="164">
        <v>115</v>
      </c>
      <c r="D109" s="165"/>
      <c r="E109" s="140" t="s">
        <v>221</v>
      </c>
      <c r="F109" s="141"/>
      <c r="G109" s="141"/>
      <c r="H109" s="141"/>
      <c r="I109" s="142"/>
      <c r="J109" s="57"/>
    </row>
    <row r="110" spans="1:10" ht="15" customHeight="1" x14ac:dyDescent="0.25">
      <c r="A110" s="56"/>
      <c r="B110" s="80" t="str">
        <f>IF(ReportType=Lists!$O$2, "", "Total Value of Change Orders")</f>
        <v>Total Value of Change Orders</v>
      </c>
      <c r="C110" s="173">
        <v>1073343.55</v>
      </c>
      <c r="D110" s="174"/>
      <c r="E110" s="140" t="s">
        <v>222</v>
      </c>
      <c r="F110" s="141"/>
      <c r="G110" s="120"/>
      <c r="H110" s="120"/>
      <c r="I110" s="121"/>
      <c r="J110" s="57"/>
    </row>
    <row r="111" spans="1:10" ht="27.75" customHeight="1" x14ac:dyDescent="0.25">
      <c r="A111" s="56"/>
      <c r="B111" s="80" t="str">
        <f>IF(ReportType=Lists!$O$2, "", "Outstanding Liabilities")</f>
        <v>Outstanding Liabilities</v>
      </c>
      <c r="C111" s="173">
        <v>2991482.24</v>
      </c>
      <c r="D111" s="174"/>
      <c r="E111" s="140" t="s">
        <v>223</v>
      </c>
      <c r="F111" s="141"/>
      <c r="G111" s="141"/>
      <c r="H111" s="141"/>
      <c r="I111" s="142"/>
      <c r="J111" s="57"/>
    </row>
    <row r="112" spans="1:10" x14ac:dyDescent="0.25">
      <c r="A112" s="56"/>
      <c r="B112" s="18" t="str">
        <f>IF(ReportType=Lists!$O$2, "", "Unsettled Claims")</f>
        <v>Unsettled Claims</v>
      </c>
      <c r="C112" s="166">
        <v>1289122.33</v>
      </c>
      <c r="D112" s="167"/>
      <c r="E112" s="140" t="s">
        <v>224</v>
      </c>
      <c r="F112" s="141"/>
      <c r="G112" s="141"/>
      <c r="H112" s="141"/>
      <c r="I112" s="142"/>
      <c r="J112" s="57"/>
    </row>
    <row r="113" spans="1:10" ht="9.9499999999999993" customHeight="1" x14ac:dyDescent="0.25">
      <c r="A113" s="56"/>
      <c r="J113" s="57"/>
    </row>
    <row r="114" spans="1:10" ht="15.75" thickBot="1" x14ac:dyDescent="0.3">
      <c r="A114" s="56"/>
      <c r="B114" s="1" t="s">
        <v>20</v>
      </c>
      <c r="J114" s="57"/>
    </row>
    <row r="115" spans="1:10" x14ac:dyDescent="0.25">
      <c r="A115" s="56"/>
      <c r="B115" s="143" t="s">
        <v>225</v>
      </c>
      <c r="C115" s="144"/>
      <c r="D115" s="144"/>
      <c r="E115" s="144"/>
      <c r="F115" s="144"/>
      <c r="G115" s="144"/>
      <c r="H115" s="144"/>
      <c r="I115" s="145"/>
      <c r="J115" s="57"/>
    </row>
    <row r="116" spans="1:10" x14ac:dyDescent="0.25">
      <c r="A116" s="56"/>
      <c r="B116" s="146"/>
      <c r="C116" s="147"/>
      <c r="D116" s="147"/>
      <c r="E116" s="147"/>
      <c r="F116" s="147"/>
      <c r="G116" s="147"/>
      <c r="H116" s="147"/>
      <c r="I116" s="148"/>
      <c r="J116" s="57"/>
    </row>
    <row r="117" spans="1:10" x14ac:dyDescent="0.25">
      <c r="A117" s="56"/>
      <c r="B117" s="146"/>
      <c r="C117" s="147"/>
      <c r="D117" s="147"/>
      <c r="E117" s="147"/>
      <c r="F117" s="147"/>
      <c r="G117" s="147"/>
      <c r="H117" s="147"/>
      <c r="I117" s="148"/>
      <c r="J117" s="57"/>
    </row>
    <row r="118" spans="1:10" x14ac:dyDescent="0.25">
      <c r="A118" s="56"/>
      <c r="B118" s="146"/>
      <c r="C118" s="147"/>
      <c r="D118" s="147"/>
      <c r="E118" s="147"/>
      <c r="F118" s="147"/>
      <c r="G118" s="147"/>
      <c r="H118" s="147"/>
      <c r="I118" s="148"/>
      <c r="J118" s="57"/>
    </row>
    <row r="119" spans="1:10" x14ac:dyDescent="0.25">
      <c r="A119" s="56"/>
      <c r="B119" s="146"/>
      <c r="C119" s="147"/>
      <c r="D119" s="147"/>
      <c r="E119" s="147"/>
      <c r="F119" s="147"/>
      <c r="G119" s="147"/>
      <c r="H119" s="147"/>
      <c r="I119" s="148"/>
      <c r="J119" s="57"/>
    </row>
    <row r="120" spans="1:10" x14ac:dyDescent="0.25">
      <c r="A120" s="56"/>
      <c r="B120" s="146"/>
      <c r="C120" s="147"/>
      <c r="D120" s="147"/>
      <c r="E120" s="147"/>
      <c r="F120" s="147"/>
      <c r="G120" s="147"/>
      <c r="H120" s="147"/>
      <c r="I120" s="148"/>
      <c r="J120" s="57"/>
    </row>
    <row r="121" spans="1:10" x14ac:dyDescent="0.25">
      <c r="A121" s="56"/>
      <c r="B121" s="146"/>
      <c r="C121" s="147"/>
      <c r="D121" s="147"/>
      <c r="E121" s="147"/>
      <c r="F121" s="147"/>
      <c r="G121" s="147"/>
      <c r="H121" s="147"/>
      <c r="I121" s="148"/>
      <c r="J121" s="57"/>
    </row>
    <row r="122" spans="1:10" x14ac:dyDescent="0.25">
      <c r="A122" s="56"/>
      <c r="B122" s="146"/>
      <c r="C122" s="147"/>
      <c r="D122" s="147"/>
      <c r="E122" s="147"/>
      <c r="F122" s="147"/>
      <c r="G122" s="147"/>
      <c r="H122" s="147"/>
      <c r="I122" s="148"/>
      <c r="J122" s="57"/>
    </row>
    <row r="123" spans="1:10" x14ac:dyDescent="0.25">
      <c r="A123" s="56"/>
      <c r="B123" s="146"/>
      <c r="C123" s="147"/>
      <c r="D123" s="147"/>
      <c r="E123" s="147"/>
      <c r="F123" s="147"/>
      <c r="G123" s="147"/>
      <c r="H123" s="147"/>
      <c r="I123" s="148"/>
      <c r="J123" s="57"/>
    </row>
    <row r="124" spans="1:10" x14ac:dyDescent="0.25">
      <c r="A124" s="56"/>
      <c r="B124" s="146"/>
      <c r="C124" s="147"/>
      <c r="D124" s="147"/>
      <c r="E124" s="147"/>
      <c r="F124" s="147"/>
      <c r="G124" s="147"/>
      <c r="H124" s="147"/>
      <c r="I124" s="148"/>
      <c r="J124" s="57"/>
    </row>
    <row r="125" spans="1:10" x14ac:dyDescent="0.25">
      <c r="A125" s="56"/>
      <c r="B125" s="146"/>
      <c r="C125" s="147"/>
      <c r="D125" s="147"/>
      <c r="E125" s="147"/>
      <c r="F125" s="147"/>
      <c r="G125" s="147"/>
      <c r="H125" s="147"/>
      <c r="I125" s="148"/>
      <c r="J125" s="57"/>
    </row>
    <row r="126" spans="1:10" x14ac:dyDescent="0.25">
      <c r="A126" s="56"/>
      <c r="B126" s="146"/>
      <c r="C126" s="147"/>
      <c r="D126" s="147"/>
      <c r="E126" s="147"/>
      <c r="F126" s="147"/>
      <c r="G126" s="147"/>
      <c r="H126" s="147"/>
      <c r="I126" s="148"/>
      <c r="J126" s="57"/>
    </row>
    <row r="127" spans="1:10" hidden="1" x14ac:dyDescent="0.25">
      <c r="A127" s="56"/>
      <c r="B127" s="146"/>
      <c r="C127" s="147"/>
      <c r="D127" s="147"/>
      <c r="E127" s="147"/>
      <c r="F127" s="147"/>
      <c r="G127" s="147"/>
      <c r="H127" s="147"/>
      <c r="I127" s="148"/>
      <c r="J127" s="57"/>
    </row>
    <row r="128" spans="1:10" hidden="1" x14ac:dyDescent="0.25">
      <c r="A128" s="56"/>
      <c r="B128" s="146"/>
      <c r="C128" s="147"/>
      <c r="D128" s="147"/>
      <c r="E128" s="147"/>
      <c r="F128" s="147"/>
      <c r="G128" s="147"/>
      <c r="H128" s="147"/>
      <c r="I128" s="148"/>
      <c r="J128" s="57"/>
    </row>
    <row r="129" spans="1:10" hidden="1" x14ac:dyDescent="0.25">
      <c r="A129" s="56"/>
      <c r="B129" s="146"/>
      <c r="C129" s="147"/>
      <c r="D129" s="147"/>
      <c r="E129" s="147"/>
      <c r="F129" s="147"/>
      <c r="G129" s="147"/>
      <c r="H129" s="147"/>
      <c r="I129" s="148"/>
      <c r="J129" s="57"/>
    </row>
    <row r="130" spans="1:10" x14ac:dyDescent="0.25">
      <c r="A130" s="56"/>
      <c r="B130" s="146"/>
      <c r="C130" s="147"/>
      <c r="D130" s="147"/>
      <c r="E130" s="147"/>
      <c r="F130" s="147"/>
      <c r="G130" s="147"/>
      <c r="H130" s="147"/>
      <c r="I130" s="148"/>
      <c r="J130" s="57"/>
    </row>
    <row r="131" spans="1:10" x14ac:dyDescent="0.25">
      <c r="A131" s="56"/>
      <c r="B131" s="146"/>
      <c r="C131" s="147"/>
      <c r="D131" s="147"/>
      <c r="E131" s="147"/>
      <c r="F131" s="147"/>
      <c r="G131" s="147"/>
      <c r="H131" s="147"/>
      <c r="I131" s="148"/>
      <c r="J131" s="57"/>
    </row>
    <row r="132" spans="1:10" x14ac:dyDescent="0.25">
      <c r="A132" s="56"/>
      <c r="B132" s="146"/>
      <c r="C132" s="147"/>
      <c r="D132" s="147"/>
      <c r="E132" s="147"/>
      <c r="F132" s="147"/>
      <c r="G132" s="147"/>
      <c r="H132" s="147"/>
      <c r="I132" s="148"/>
      <c r="J132" s="57"/>
    </row>
    <row r="133" spans="1:10" x14ac:dyDescent="0.25">
      <c r="A133" s="56"/>
      <c r="B133" s="146"/>
      <c r="C133" s="147"/>
      <c r="D133" s="147"/>
      <c r="E133" s="147"/>
      <c r="F133" s="147"/>
      <c r="G133" s="147"/>
      <c r="H133" s="147"/>
      <c r="I133" s="148"/>
      <c r="J133" s="57"/>
    </row>
    <row r="134" spans="1:10" ht="15.75" thickBot="1" x14ac:dyDescent="0.3">
      <c r="A134" s="56"/>
      <c r="B134" s="149"/>
      <c r="C134" s="150"/>
      <c r="D134" s="150"/>
      <c r="E134" s="150"/>
      <c r="F134" s="150"/>
      <c r="G134" s="150"/>
      <c r="H134" s="150"/>
      <c r="I134" s="151"/>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5">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85:D85"/>
    <mergeCell ref="B107:I107"/>
    <mergeCell ref="C109:D109"/>
    <mergeCell ref="C112:D112"/>
    <mergeCell ref="E109:I109"/>
    <mergeCell ref="E112:I112"/>
    <mergeCell ref="C108:D108"/>
    <mergeCell ref="E108:I108"/>
    <mergeCell ref="B87:I87"/>
    <mergeCell ref="B99:I99"/>
    <mergeCell ref="C110:D110"/>
    <mergeCell ref="C111:D111"/>
    <mergeCell ref="E110:F110"/>
    <mergeCell ref="E111:I111"/>
    <mergeCell ref="B115:I134"/>
    <mergeCell ref="B91:D91"/>
    <mergeCell ref="B97:D97"/>
    <mergeCell ref="B104:D104"/>
  </mergeCells>
  <conditionalFormatting sqref="A1:J94">
    <cfRule type="expression" dxfId="4" priority="1">
      <formula>CELL("PROTECT", A1)=0</formula>
    </cfRule>
  </conditionalFormatting>
  <conditionalFormatting sqref="A95:J99 A104:J109 G110:J110 A110:C111 E110:E111 A112:J135 J111">
    <cfRule type="expression" dxfId="3" priority="23">
      <formula>CELL("PROTECT", A95)=0</formula>
    </cfRule>
  </conditionalFormatting>
  <conditionalFormatting sqref="A100:J103">
    <cfRule type="expression" dxfId="2" priority="3">
      <formula>CELL("PROTECT", A100)=0</formula>
    </cfRule>
  </conditionalFormatting>
  <conditionalFormatting sqref="E95:I96">
    <cfRule type="expression" dxfId="0" priority="22">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EFA277A2-B5FD-40F1-8547-FFA17E0301A1}"/>
  </hyperlinks>
  <pageMargins left="0.45" right="0.45" top="0.5" bottom="0.5" header="0.3" footer="0.3"/>
  <pageSetup scale="64"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21" id="{B9175676-CF21-48FE-9D3A-C33726FBC220}">
            <xm:f>ReportType=Lists!$O$2</xm:f>
            <x14:dxf>
              <font>
                <b val="0"/>
                <i val="0"/>
              </font>
              <numFmt numFmtId="0" formatCode="General"/>
              <fill>
                <patternFill patternType="none">
                  <bgColor auto="1"/>
                </patternFill>
              </fill>
              <border>
                <left/>
                <right/>
                <top/>
                <bottom/>
                <vertical/>
                <horizontal/>
              </border>
            </x14:dxf>
          </x14:cfRule>
          <xm:sqref>B107:I109 G110:I110 B110:E111 B112:I112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5B011-F7BF-4BA4-8141-D151EA2FE84C}">
  <dimension ref="A1:AE3"/>
  <sheetViews>
    <sheetView showGridLines="0" topLeftCell="A34" zoomScaleNormal="100" workbookViewId="0">
      <selection activeCell="K59" sqref="K59"/>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0" t="s">
        <v>204</v>
      </c>
      <c r="B1" s="220"/>
      <c r="C1" s="220"/>
      <c r="D1" s="220"/>
      <c r="E1" s="220"/>
      <c r="F1" s="220"/>
      <c r="G1" s="220"/>
      <c r="H1" s="220"/>
      <c r="I1" s="220"/>
      <c r="J1" s="220"/>
      <c r="K1" s="220"/>
      <c r="L1" s="220"/>
      <c r="M1" s="220"/>
      <c r="N1" s="220"/>
      <c r="O1" s="220"/>
      <c r="P1" s="220"/>
      <c r="Q1" s="220"/>
      <c r="R1" s="220"/>
      <c r="S1" s="126"/>
      <c r="T1" s="125"/>
      <c r="U1" s="125"/>
      <c r="V1" s="125"/>
      <c r="W1" s="125"/>
      <c r="X1" s="125"/>
      <c r="Y1" s="125"/>
      <c r="Z1" s="125"/>
      <c r="AA1" s="125"/>
      <c r="AB1" s="125"/>
      <c r="AC1" s="125"/>
      <c r="AD1" s="125"/>
      <c r="AE1" s="125"/>
    </row>
    <row r="2" spans="1:31" ht="15" customHeight="1" x14ac:dyDescent="0.35">
      <c r="A2" s="220"/>
      <c r="B2" s="220"/>
      <c r="C2" s="220"/>
      <c r="D2" s="220"/>
      <c r="E2" s="220"/>
      <c r="F2" s="220"/>
      <c r="G2" s="220"/>
      <c r="H2" s="220"/>
      <c r="I2" s="220"/>
      <c r="J2" s="220"/>
      <c r="K2" s="220"/>
      <c r="L2" s="220"/>
      <c r="M2" s="220"/>
      <c r="N2" s="220"/>
      <c r="O2" s="220"/>
      <c r="P2" s="220"/>
      <c r="Q2" s="220"/>
      <c r="R2" s="220"/>
      <c r="S2" s="126"/>
      <c r="T2" s="125"/>
      <c r="U2" s="125"/>
      <c r="V2" s="125"/>
      <c r="W2" s="125"/>
      <c r="X2" s="125"/>
      <c r="Y2" s="125"/>
      <c r="Z2" s="125"/>
      <c r="AA2" s="125"/>
      <c r="AB2" s="125"/>
      <c r="AC2" s="125"/>
      <c r="AD2" s="125"/>
      <c r="AE2" s="125"/>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37" zoomScaleNormal="100" workbookViewId="0">
      <selection activeCell="J33" sqref="J33"/>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0" t="s">
        <v>204</v>
      </c>
      <c r="B1" s="220"/>
      <c r="C1" s="220"/>
      <c r="D1" s="220"/>
      <c r="E1" s="220"/>
      <c r="F1" s="220"/>
      <c r="G1" s="220"/>
      <c r="H1" s="220"/>
      <c r="I1" s="220"/>
      <c r="J1" s="220"/>
      <c r="K1" s="220"/>
      <c r="L1" s="220"/>
      <c r="M1" s="220"/>
      <c r="N1" s="220"/>
      <c r="O1" s="220"/>
      <c r="P1" s="220"/>
      <c r="Q1" s="220"/>
      <c r="R1" s="220"/>
      <c r="S1" s="126"/>
      <c r="T1" s="125"/>
      <c r="U1" s="125"/>
      <c r="V1" s="125"/>
      <c r="W1" s="125"/>
      <c r="X1" s="125"/>
      <c r="Y1" s="125"/>
      <c r="Z1" s="125"/>
      <c r="AA1" s="125"/>
      <c r="AB1" s="125"/>
      <c r="AC1" s="125"/>
      <c r="AD1" s="125"/>
      <c r="AE1" s="125"/>
    </row>
    <row r="2" spans="1:31" ht="15" customHeight="1" x14ac:dyDescent="0.35">
      <c r="A2" s="220"/>
      <c r="B2" s="220"/>
      <c r="C2" s="220"/>
      <c r="D2" s="220"/>
      <c r="E2" s="220"/>
      <c r="F2" s="220"/>
      <c r="G2" s="220"/>
      <c r="H2" s="220"/>
      <c r="I2" s="220"/>
      <c r="J2" s="220"/>
      <c r="K2" s="220"/>
      <c r="L2" s="220"/>
      <c r="M2" s="220"/>
      <c r="N2" s="220"/>
      <c r="O2" s="220"/>
      <c r="P2" s="220"/>
      <c r="Q2" s="220"/>
      <c r="R2" s="220"/>
      <c r="S2" s="126"/>
      <c r="T2" s="125"/>
      <c r="U2" s="125"/>
      <c r="V2" s="125"/>
      <c r="W2" s="125"/>
      <c r="X2" s="125"/>
      <c r="Y2" s="125"/>
      <c r="Z2" s="125"/>
      <c r="AA2" s="125"/>
      <c r="AB2" s="125"/>
      <c r="AC2" s="125"/>
      <c r="AD2" s="125"/>
      <c r="AE2" s="125"/>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A70D5-3019-43EC-AD1F-C5CCE4798B46}">
  <dimension ref="A1:AE3"/>
  <sheetViews>
    <sheetView showGridLines="0" topLeftCell="A52" zoomScale="70" zoomScaleNormal="70" workbookViewId="0">
      <selection activeCell="AH86" sqref="AH86"/>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0" t="s">
        <v>204</v>
      </c>
      <c r="B1" s="220"/>
      <c r="C1" s="220"/>
      <c r="D1" s="220"/>
      <c r="E1" s="220"/>
      <c r="F1" s="220"/>
      <c r="G1" s="220"/>
      <c r="H1" s="220"/>
      <c r="I1" s="220"/>
      <c r="J1" s="220"/>
      <c r="K1" s="220"/>
      <c r="L1" s="220"/>
      <c r="M1" s="220"/>
      <c r="N1" s="220"/>
      <c r="O1" s="220"/>
      <c r="P1" s="220"/>
      <c r="Q1" s="220"/>
      <c r="R1" s="220"/>
      <c r="S1" s="126"/>
      <c r="T1" s="125"/>
      <c r="U1" s="125"/>
      <c r="V1" s="125"/>
      <c r="W1" s="125"/>
      <c r="X1" s="125"/>
      <c r="Y1" s="125"/>
      <c r="Z1" s="125"/>
      <c r="AA1" s="125"/>
      <c r="AB1" s="125"/>
      <c r="AC1" s="125"/>
      <c r="AD1" s="125"/>
      <c r="AE1" s="125"/>
    </row>
    <row r="2" spans="1:31" ht="15" customHeight="1" x14ac:dyDescent="0.35">
      <c r="A2" s="220"/>
      <c r="B2" s="220"/>
      <c r="C2" s="220"/>
      <c r="D2" s="220"/>
      <c r="E2" s="220"/>
      <c r="F2" s="220"/>
      <c r="G2" s="220"/>
      <c r="H2" s="220"/>
      <c r="I2" s="220"/>
      <c r="J2" s="220"/>
      <c r="K2" s="220"/>
      <c r="L2" s="220"/>
      <c r="M2" s="220"/>
      <c r="N2" s="220"/>
      <c r="O2" s="220"/>
      <c r="P2" s="220"/>
      <c r="Q2" s="220"/>
      <c r="R2" s="220"/>
      <c r="S2" s="126"/>
      <c r="T2" s="125"/>
      <c r="U2" s="125"/>
      <c r="V2" s="125"/>
      <c r="W2" s="125"/>
      <c r="X2" s="125"/>
      <c r="Y2" s="125"/>
      <c r="Z2" s="125"/>
      <c r="AA2" s="125"/>
      <c r="AB2" s="125"/>
      <c r="AC2" s="125"/>
      <c r="AD2" s="125"/>
      <c r="AE2" s="125"/>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75916-33F7-4D8C-A805-173D238D13D0}">
  <dimension ref="A1:AE3"/>
  <sheetViews>
    <sheetView showGridLines="0" topLeftCell="A6" zoomScaleNormal="100" workbookViewId="0">
      <selection activeCell="M30" sqref="M30"/>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0" t="s">
        <v>204</v>
      </c>
      <c r="B1" s="220"/>
      <c r="C1" s="220"/>
      <c r="D1" s="220"/>
      <c r="E1" s="220"/>
      <c r="F1" s="220"/>
      <c r="G1" s="220"/>
      <c r="H1" s="220"/>
      <c r="I1" s="220"/>
      <c r="J1" s="220"/>
      <c r="K1" s="220"/>
      <c r="L1" s="220"/>
      <c r="M1" s="220"/>
      <c r="N1" s="220"/>
      <c r="O1" s="220"/>
      <c r="P1" s="220"/>
      <c r="Q1" s="220"/>
      <c r="R1" s="220"/>
      <c r="S1" s="126"/>
      <c r="T1" s="125"/>
      <c r="U1" s="125"/>
      <c r="V1" s="125"/>
      <c r="W1" s="125"/>
      <c r="X1" s="125"/>
      <c r="Y1" s="125"/>
      <c r="Z1" s="125"/>
      <c r="AA1" s="125"/>
      <c r="AB1" s="125"/>
      <c r="AC1" s="125"/>
      <c r="AD1" s="125"/>
      <c r="AE1" s="125"/>
    </row>
    <row r="2" spans="1:31" ht="15" customHeight="1" x14ac:dyDescent="0.35">
      <c r="A2" s="220"/>
      <c r="B2" s="220"/>
      <c r="C2" s="220"/>
      <c r="D2" s="220"/>
      <c r="E2" s="220"/>
      <c r="F2" s="220"/>
      <c r="G2" s="220"/>
      <c r="H2" s="220"/>
      <c r="I2" s="220"/>
      <c r="J2" s="220"/>
      <c r="K2" s="220"/>
      <c r="L2" s="220"/>
      <c r="M2" s="220"/>
      <c r="N2" s="220"/>
      <c r="O2" s="220"/>
      <c r="P2" s="220"/>
      <c r="Q2" s="220"/>
      <c r="R2" s="220"/>
      <c r="S2" s="126"/>
      <c r="T2" s="125"/>
      <c r="U2" s="125"/>
      <c r="V2" s="125"/>
      <c r="W2" s="125"/>
      <c r="X2" s="125"/>
      <c r="Y2" s="125"/>
      <c r="Z2" s="125"/>
      <c r="AA2" s="125"/>
      <c r="AB2" s="125"/>
      <c r="AC2" s="125"/>
      <c r="AD2" s="125"/>
      <c r="AE2" s="125"/>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168</v>
      </c>
      <c r="N1" s="1"/>
      <c r="O1" s="1" t="s">
        <v>169</v>
      </c>
    </row>
    <row r="2" spans="2:15" ht="15" customHeight="1" x14ac:dyDescent="0.25">
      <c r="B2" t="s">
        <v>97</v>
      </c>
      <c r="D2" t="s">
        <v>138</v>
      </c>
      <c r="F2" t="s">
        <v>141</v>
      </c>
      <c r="H2" s="2" t="s">
        <v>23</v>
      </c>
      <c r="J2" t="s">
        <v>55</v>
      </c>
      <c r="M2" t="s">
        <v>206</v>
      </c>
      <c r="O2" t="s">
        <v>170</v>
      </c>
    </row>
    <row r="3" spans="2:15" ht="15" customHeight="1" x14ac:dyDescent="0.25">
      <c r="B3" t="s">
        <v>98</v>
      </c>
      <c r="D3" t="s">
        <v>139</v>
      </c>
      <c r="F3" t="s">
        <v>59</v>
      </c>
      <c r="H3" s="3" t="s">
        <v>24</v>
      </c>
      <c r="J3" t="s">
        <v>171</v>
      </c>
      <c r="M3" t="str">
        <f ca="1">TEXT(DATE(YEAR(TODAY()), MONTH(TODAY())+ROWS($M$2:$M3)-1, DAY(1)), "MMMM YYYY")</f>
        <v>July 2025</v>
      </c>
      <c r="O3" t="s">
        <v>146</v>
      </c>
    </row>
    <row r="4" spans="2:15" ht="15" customHeight="1" x14ac:dyDescent="0.25">
      <c r="B4" t="s">
        <v>99</v>
      </c>
      <c r="F4" t="s">
        <v>149</v>
      </c>
      <c r="H4" s="2" t="s">
        <v>25</v>
      </c>
      <c r="J4" t="s">
        <v>56</v>
      </c>
      <c r="M4" t="str">
        <f ca="1">TEXT(DATE(YEAR(TODAY()), MONTH(TODAY())+ROWS($M$2:$M4)-1, DAY(1)), "MMMM YYYY")</f>
        <v>August 2025</v>
      </c>
    </row>
    <row r="5" spans="2:15" ht="15" customHeight="1" x14ac:dyDescent="0.25">
      <c r="B5" t="s">
        <v>75</v>
      </c>
      <c r="H5" s="3" t="s">
        <v>26</v>
      </c>
      <c r="J5" t="s">
        <v>149</v>
      </c>
      <c r="M5" t="str">
        <f ca="1">TEXT(DATE(YEAR(TODAY()), MONTH(TODAY())+ROWS($M$2:$M5)-1, DAY(1)), "MMMM YYYY")</f>
        <v>September 2025</v>
      </c>
    </row>
    <row r="6" spans="2:15" ht="15" customHeight="1" x14ac:dyDescent="0.25">
      <c r="B6" t="s">
        <v>76</v>
      </c>
      <c r="H6" s="2" t="s">
        <v>22</v>
      </c>
      <c r="M6" t="str">
        <f ca="1">TEXT(DATE(YEAR(TODAY()), MONTH(TODAY())+ROWS($M$2:$M6)-1, DAY(1)), "MMMM YYYY")</f>
        <v>October 2025</v>
      </c>
    </row>
    <row r="7" spans="2:15" ht="15" customHeight="1" x14ac:dyDescent="0.25">
      <c r="B7" t="s">
        <v>100</v>
      </c>
      <c r="H7" s="3" t="s">
        <v>27</v>
      </c>
      <c r="M7" t="str">
        <f ca="1">TEXT(DATE(YEAR(TODAY()), MONTH(TODAY())+ROWS($M$2:$M7)-1, DAY(1)), "MMMM YYYY")</f>
        <v>November 2025</v>
      </c>
    </row>
    <row r="8" spans="2:15" ht="15" customHeight="1" x14ac:dyDescent="0.25">
      <c r="B8" t="s">
        <v>124</v>
      </c>
      <c r="D8" t="s">
        <v>172</v>
      </c>
      <c r="H8" s="2" t="s">
        <v>21</v>
      </c>
      <c r="M8" t="str">
        <f ca="1">TEXT(DATE(YEAR(TODAY()), MONTH(TODAY())+ROWS($M$2:$M8)-1, DAY(1)), "MMMM YYYY")</f>
        <v>December 2025</v>
      </c>
    </row>
    <row r="9" spans="2:15" ht="15" customHeight="1" x14ac:dyDescent="0.25">
      <c r="B9" t="s">
        <v>101</v>
      </c>
      <c r="D9" t="s">
        <v>173</v>
      </c>
      <c r="H9" s="3" t="s">
        <v>28</v>
      </c>
      <c r="M9" t="str">
        <f ca="1">TEXT(DATE(YEAR(TODAY()), MONTH(TODAY())+ROWS($M$2:$M9)-1, DAY(1)), "MMMM YYYY")</f>
        <v>January 2026</v>
      </c>
    </row>
    <row r="10" spans="2:15" ht="15" customHeight="1" x14ac:dyDescent="0.25">
      <c r="B10" t="s">
        <v>77</v>
      </c>
      <c r="D10" t="s">
        <v>195</v>
      </c>
      <c r="H10" s="2" t="s">
        <v>29</v>
      </c>
      <c r="M10" t="str">
        <f ca="1">TEXT(DATE(YEAR(TODAY()), MONTH(TODAY())+ROWS($M$2:$M10)-1, DAY(1)), "MMMM YYYY")</f>
        <v>February 2026</v>
      </c>
    </row>
    <row r="11" spans="2:15" ht="15" customHeight="1" x14ac:dyDescent="0.25">
      <c r="B11" t="s">
        <v>102</v>
      </c>
      <c r="H11" s="3" t="s">
        <v>30</v>
      </c>
      <c r="M11" t="str">
        <f ca="1">TEXT(DATE(YEAR(TODAY()), MONTH(TODAY())+ROWS($M$2:$M11)-1, DAY(1)), "MMMM YYYY")</f>
        <v>March 2026</v>
      </c>
    </row>
    <row r="12" spans="2:15" ht="15" customHeight="1" x14ac:dyDescent="0.25">
      <c r="B12" t="s">
        <v>103</v>
      </c>
      <c r="H12" s="3" t="s">
        <v>31</v>
      </c>
      <c r="M12" t="str">
        <f ca="1">TEXT(DATE(YEAR(TODAY()), MONTH(TODAY())+ROWS($M$2:$M12)-1, DAY(1)), "MMMM YYYY")</f>
        <v>April 2026</v>
      </c>
    </row>
    <row r="13" spans="2:15" ht="15" customHeight="1" x14ac:dyDescent="0.25">
      <c r="B13" t="s">
        <v>78</v>
      </c>
      <c r="H13" s="3" t="s">
        <v>32</v>
      </c>
      <c r="M13" t="str">
        <f ca="1">TEXT(DATE(YEAR(TODAY()), MONTH(TODAY())+ROWS($M$2:$M13)-1, DAY(1)), "MMMM YYYY")</f>
        <v>May 2026</v>
      </c>
    </row>
    <row r="14" spans="2:15" ht="15" customHeight="1" x14ac:dyDescent="0.25">
      <c r="B14" t="s">
        <v>104</v>
      </c>
      <c r="H14" s="2" t="s">
        <v>33</v>
      </c>
      <c r="M14" t="str">
        <f ca="1">TEXT(DATE(YEAR(TODAY()), MONTH(TODAY())+ROWS($M$2:$M14)-1, DAY(1)), "MMMM YYYY")</f>
        <v>June 2026</v>
      </c>
    </row>
    <row r="15" spans="2:15" ht="15" customHeight="1" x14ac:dyDescent="0.25">
      <c r="B15" t="s">
        <v>79</v>
      </c>
      <c r="H15" s="3" t="s">
        <v>34</v>
      </c>
      <c r="M15" t="str">
        <f ca="1">TEXT(DATE(YEAR(TODAY()), MONTH(TODAY())+ROWS($M$2:$M15)-1, DAY(1)), "MMMM YYYY")</f>
        <v>July 2026</v>
      </c>
    </row>
    <row r="16" spans="2:15" ht="15" customHeight="1" x14ac:dyDescent="0.25">
      <c r="B16" t="s">
        <v>105</v>
      </c>
      <c r="H16" s="2" t="s">
        <v>35</v>
      </c>
      <c r="M16" t="str">
        <f ca="1">TEXT(DATE(YEAR(TODAY()), MONTH(TODAY())+ROWS($M$2:$M16)-1, DAY(1)), "MMMM YYYY")</f>
        <v>August 2026</v>
      </c>
    </row>
    <row r="17" spans="2:13" ht="15" customHeight="1" x14ac:dyDescent="0.25">
      <c r="B17" t="s">
        <v>106</v>
      </c>
      <c r="H17" s="3" t="s">
        <v>36</v>
      </c>
      <c r="M17" t="str">
        <f ca="1">TEXT(DATE(YEAR(TODAY()), MONTH(TODAY())+ROWS($M$2:$M17)-1, DAY(1)), "MMMM YYYY")</f>
        <v>September 2026</v>
      </c>
    </row>
    <row r="18" spans="2:13" ht="15" customHeight="1" x14ac:dyDescent="0.25">
      <c r="B18" t="s">
        <v>107</v>
      </c>
      <c r="H18" s="2" t="s">
        <v>37</v>
      </c>
      <c r="M18" t="str">
        <f ca="1">TEXT(DATE(YEAR(TODAY()), MONTH(TODAY())+ROWS($M$2:$M18)-1, DAY(1)), "MMMM YYYY")</f>
        <v>October 2026</v>
      </c>
    </row>
    <row r="19" spans="2:13" ht="15" customHeight="1" x14ac:dyDescent="0.25">
      <c r="B19" t="s">
        <v>125</v>
      </c>
      <c r="H19" s="3" t="s">
        <v>38</v>
      </c>
      <c r="M19" t="str">
        <f ca="1">TEXT(DATE(YEAR(TODAY()), MONTH(TODAY())+ROWS($M$2:$M19)-1, DAY(1)), "MMMM YYYY")</f>
        <v>November 2026</v>
      </c>
    </row>
    <row r="20" spans="2:13" ht="15" customHeight="1" x14ac:dyDescent="0.25">
      <c r="B20" t="s">
        <v>80</v>
      </c>
      <c r="H20" s="2" t="s">
        <v>150</v>
      </c>
      <c r="M20" t="str">
        <f ca="1">TEXT(DATE(YEAR(TODAY()), MONTH(TODAY())+ROWS($M$2:$M20)-1, DAY(1)), "MMMM YYYY")</f>
        <v>December 2026</v>
      </c>
    </row>
    <row r="21" spans="2:13" ht="15" customHeight="1" x14ac:dyDescent="0.25">
      <c r="B21" t="s">
        <v>81</v>
      </c>
      <c r="H21" s="3">
        <v>2022</v>
      </c>
      <c r="M21" t="str">
        <f ca="1">TEXT(DATE(YEAR(TODAY()), MONTH(TODAY())+ROWS($M$2:$M21)-1, DAY(1)), "MMMM YYYY")</f>
        <v>January 2027</v>
      </c>
    </row>
    <row r="22" spans="2:13" ht="15" customHeight="1" x14ac:dyDescent="0.25">
      <c r="B22" t="s">
        <v>126</v>
      </c>
      <c r="H22" s="2" t="s">
        <v>151</v>
      </c>
      <c r="M22" t="str">
        <f ca="1">TEXT(DATE(YEAR(TODAY()), MONTH(TODAY())+ROWS($M$2:$M22)-1, DAY(1)), "MMMM YYYY")</f>
        <v>February 2027</v>
      </c>
    </row>
    <row r="23" spans="2:13" ht="15" customHeight="1" x14ac:dyDescent="0.25">
      <c r="B23" t="s">
        <v>108</v>
      </c>
      <c r="H23" s="3">
        <v>2024</v>
      </c>
      <c r="M23" t="str">
        <f ca="1">TEXT(DATE(YEAR(TODAY()), MONTH(TODAY())+ROWS($M$2:$M23)-1, DAY(1)), "MMMM YYYY")</f>
        <v>March 2027</v>
      </c>
    </row>
    <row r="24" spans="2:13" ht="15" customHeight="1" x14ac:dyDescent="0.25">
      <c r="B24" t="s">
        <v>82</v>
      </c>
      <c r="M24" t="str">
        <f ca="1">TEXT(DATE(YEAR(TODAY()), MONTH(TODAY())+ROWS($M$2:$M24)-1, DAY(1)), "MMMM YYYY")</f>
        <v>April 2027</v>
      </c>
    </row>
    <row r="25" spans="2:13" ht="15" customHeight="1" x14ac:dyDescent="0.25">
      <c r="B25" t="s">
        <v>127</v>
      </c>
      <c r="H25" s="3"/>
      <c r="M25" t="str">
        <f ca="1">TEXT(DATE(YEAR(TODAY()), MONTH(TODAY())+ROWS($M$2:$M25)-1, DAY(1)), "MMMM YYYY")</f>
        <v>May 2027</v>
      </c>
    </row>
    <row r="26" spans="2:13" ht="15" customHeight="1" x14ac:dyDescent="0.25">
      <c r="B26" t="s">
        <v>128</v>
      </c>
      <c r="M26" t="str">
        <f ca="1">TEXT(DATE(YEAR(TODAY()), MONTH(TODAY())+ROWS($M$2:$M26)-1, DAY(1)), "MMMM YYYY")</f>
        <v>June 2027</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QuickStartGuide</vt:lpstr>
      <vt:lpstr>Major Project Report</vt:lpstr>
      <vt:lpstr>Photo Gallery (4)</vt:lpstr>
      <vt:lpstr>Photo Gallery (3)</vt:lpstr>
      <vt:lpstr>Photo Gallery (2)</vt:lpstr>
      <vt:lpstr>Photo Gallery-Art(5)</vt:lpstr>
      <vt:lpstr>Lists</vt:lpstr>
      <vt:lpstr>'Major Project Report'!Print_Area</vt:lpstr>
      <vt:lpstr>'Photo Gallery (2)'!Print_Area</vt:lpstr>
      <vt:lpstr>'Photo Gallery (3)'!Print_Area</vt:lpstr>
      <vt:lpstr>'Photo Gallery (4)'!Print_Area</vt:lpstr>
      <vt:lpstr>'Photo Gallery-Art(5)'!Print_Area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30001458 Spokane Falls Community College Fine and Applied Arts Replacement</dc:title>
  <dc:creator>Office of Financial Management;Christine Thomas</dc:creator>
  <cp:lastModifiedBy>Susan Locke</cp:lastModifiedBy>
  <cp:lastPrinted>2024-12-10T20:48:55Z</cp:lastPrinted>
  <dcterms:created xsi:type="dcterms:W3CDTF">2012-08-29T14:59:47Z</dcterms:created>
  <dcterms:modified xsi:type="dcterms:W3CDTF">2025-06-16T13:57:15Z</dcterms:modified>
</cp:coreProperties>
</file>