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N:\Major Project Status Reports\2026 MPSR\June 2026\Ready to post online\"/>
    </mc:Choice>
  </mc:AlternateContent>
  <xr:revisionPtr revIDLastSave="0" documentId="8_{7D7A9CC3-1F9B-4057-9A63-CE71EA149D97}" xr6:coauthVersionLast="47" xr6:coauthVersionMax="47" xr10:uidLastSave="{00000000-0000-0000-0000-000000000000}"/>
  <bookViews>
    <workbookView xWindow="28680" yWindow="-120" windowWidth="29040" windowHeight="15720" xr2:uid="{00000000-000D-0000-FFFF-FFFF00000000}"/>
  </bookViews>
  <sheets>
    <sheet name="Major Project Report" sheetId="3" r:id="rId1"/>
    <sheet name="Photo Gallery June 2026" sheetId="10" r:id="rId2"/>
    <sheet name="Photo Gallery December 2025" sheetId="7" r:id="rId3"/>
    <sheet name="Photo Gallery Design" sheetId="8" r:id="rId4"/>
    <sheet name="Lists" sheetId="4" state="hidden" r:id="rId5"/>
  </sheets>
  <externalReferences>
    <externalReference r:id="rId6"/>
    <externalReference r:id="rId7"/>
  </externalReferences>
  <definedNames>
    <definedName name="ACQ_TOTAL">'[1]A. Acquisition'!$C$12</definedName>
    <definedName name="ACQ_TOTAL_ESC">'[1]A. Acquisition'!$F$12</definedName>
    <definedName name="ART_TOTAL">'[1]E. Artwork'!$C$8</definedName>
    <definedName name="ART_TOTAL_ESC">'[1]E. Artwork'!$F$8</definedName>
    <definedName name="CONST_TOTAL">'[1]C. Construction Contracts'!$C$76</definedName>
    <definedName name="CONST_TOTAL_ESC">'[1]C. Construction Contracts'!$F$76</definedName>
    <definedName name="CONSUL_TOTAL">'[1]B. Consultant Services'!$C$52</definedName>
    <definedName name="CONSUL_TOTAL_ESC">'[1]B. Consultant Services'!$F$52</definedName>
    <definedName name="EQUIP_TOTAL">'[1]D. Equipment'!$C$20</definedName>
    <definedName name="EQUIP_TOTAL_ESC">'[1]D. Equipment'!$F$20</definedName>
    <definedName name="FCOR">'Major Project Report'!$B$3="WASHINGTON STATE MAJOR PROJECT FINAL CLOSE-OUT REPORT"</definedName>
    <definedName name="OTHER_TOTAL">'[1]G. Other Costs'!$C$10</definedName>
    <definedName name="OTHER_TOTAL_ESC">'[1]G. Other Costs'!$F$10</definedName>
    <definedName name="PM_TOTAL">'[1]F. Project Management'!$C$8</definedName>
    <definedName name="PM_TOTAL_ESC">'[1]F. Project Management'!$F$8</definedName>
    <definedName name="_xlnm.Print_Area" localSheetId="0">'Major Project Report'!$A$1:$J$135</definedName>
    <definedName name="procurement">[2]Sheet2!$D$12:$D$15</definedName>
    <definedName name="ReportType">'Major Project Report'!$B$3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4" i="3" l="1"/>
  <c r="G83" i="3" l="1"/>
  <c r="G81" i="3"/>
  <c r="G88" i="3"/>
  <c r="G101" i="3" l="1"/>
  <c r="G104" i="3" s="1"/>
  <c r="F44" i="3"/>
  <c r="D39" i="3"/>
  <c r="G80" i="3" l="1"/>
  <c r="G85" i="3" s="1"/>
  <c r="C33" i="3" l="1"/>
  <c r="H34" i="3"/>
  <c r="M26" i="4"/>
  <c r="M3" i="4"/>
  <c r="M4" i="4"/>
  <c r="M5" i="4"/>
  <c r="M6" i="4"/>
  <c r="M7" i="4"/>
  <c r="M8" i="4"/>
  <c r="M9" i="4"/>
  <c r="M10" i="4"/>
  <c r="M11" i="4"/>
  <c r="M12" i="4"/>
  <c r="M13" i="4"/>
  <c r="M14" i="4"/>
  <c r="M15" i="4"/>
  <c r="M16" i="4"/>
  <c r="M17" i="4"/>
  <c r="M18" i="4"/>
  <c r="M19" i="4"/>
  <c r="M20" i="4"/>
  <c r="M21" i="4"/>
  <c r="M22" i="4"/>
  <c r="M23" i="4"/>
  <c r="M24" i="4"/>
  <c r="M25" i="4"/>
  <c r="H65" i="3" l="1"/>
  <c r="H66" i="3"/>
  <c r="H68" i="3"/>
  <c r="H69" i="3"/>
  <c r="H70" i="3"/>
  <c r="H67" i="3"/>
  <c r="H45" i="3" l="1"/>
  <c r="H40" i="3"/>
  <c r="H35" i="3"/>
  <c r="H36" i="3"/>
  <c r="H37" i="3"/>
  <c r="B112" i="3" l="1"/>
  <c r="B111" i="3"/>
  <c r="B110" i="3"/>
  <c r="B107" i="3"/>
  <c r="B109" i="3"/>
  <c r="E108" i="3"/>
  <c r="H103" i="3"/>
  <c r="H102" i="3"/>
  <c r="H101" i="3"/>
  <c r="H100" i="3"/>
  <c r="H96" i="3"/>
  <c r="H95" i="3"/>
  <c r="H94" i="3"/>
  <c r="H93" i="3"/>
  <c r="H92" i="3"/>
  <c r="H90" i="3"/>
  <c r="H89" i="3"/>
  <c r="H88" i="3"/>
  <c r="H84" i="3"/>
  <c r="H83" i="3"/>
  <c r="H82" i="3"/>
  <c r="H81" i="3"/>
  <c r="H80" i="3"/>
  <c r="H79" i="3"/>
  <c r="H76" i="3"/>
  <c r="H61" i="3"/>
  <c r="H60" i="3"/>
  <c r="H58" i="3"/>
  <c r="H57" i="3"/>
  <c r="H74" i="3" l="1"/>
  <c r="E59" i="3"/>
  <c r="F59" i="3"/>
  <c r="G59" i="3"/>
  <c r="H59" i="3" l="1"/>
  <c r="B96" i="3"/>
  <c r="B95" i="3"/>
  <c r="G74" i="3" l="1"/>
  <c r="G56" i="3"/>
  <c r="F91" i="3" l="1"/>
  <c r="F97" i="3" s="1"/>
  <c r="G91" i="3"/>
  <c r="G97" i="3" s="1"/>
  <c r="G105" i="3" s="1"/>
  <c r="E91" i="3"/>
  <c r="E97" i="3" s="1"/>
  <c r="H91" i="3" l="1"/>
  <c r="H47" i="3"/>
  <c r="H46" i="3"/>
  <c r="H44" i="3"/>
  <c r="H42" i="3"/>
  <c r="H41" i="3"/>
  <c r="H39" i="3"/>
  <c r="G43" i="3"/>
  <c r="F43" i="3"/>
  <c r="E43" i="3"/>
  <c r="D43" i="3"/>
  <c r="C43" i="3"/>
  <c r="G38" i="3"/>
  <c r="F38" i="3"/>
  <c r="E38" i="3"/>
  <c r="D38" i="3"/>
  <c r="C38" i="3"/>
  <c r="D33" i="3"/>
  <c r="E33" i="3"/>
  <c r="F33" i="3"/>
  <c r="G33" i="3"/>
  <c r="H97" i="3" l="1"/>
  <c r="H43" i="3"/>
  <c r="H38" i="3"/>
  <c r="H33" i="3"/>
  <c r="D48" i="3"/>
  <c r="C48" i="3"/>
  <c r="G48" i="3"/>
  <c r="F48" i="3"/>
  <c r="E48" i="3"/>
  <c r="F104" i="3"/>
  <c r="H104" i="3" l="1"/>
  <c r="H48" i="3"/>
  <c r="F85" i="3" l="1"/>
  <c r="E104" i="3"/>
  <c r="H85" i="3" l="1"/>
  <c r="E85" i="3"/>
  <c r="H105" i="3" l="1"/>
  <c r="E62" i="3"/>
  <c r="E105" i="3"/>
  <c r="E63" i="3"/>
  <c r="G62" i="3"/>
  <c r="F62" i="3"/>
  <c r="F63" i="3"/>
  <c r="G63" i="3"/>
  <c r="H62" i="3" l="1"/>
  <c r="H63" i="3"/>
  <c r="F105" i="3"/>
</calcChain>
</file>

<file path=xl/sharedStrings.xml><?xml version="1.0" encoding="utf-8"?>
<sst xmlns="http://schemas.openxmlformats.org/spreadsheetml/2006/main" count="231" uniqueCount="208">
  <si>
    <r>
      <rPr>
        <b/>
        <sz val="16"/>
        <color theme="1"/>
        <rFont val="Calibri"/>
        <family val="2"/>
        <scheme val="minor"/>
      </rPr>
      <t>O</t>
    </r>
    <r>
      <rPr>
        <b/>
        <sz val="11"/>
        <color theme="1"/>
        <rFont val="Calibri"/>
        <family val="2"/>
        <scheme val="minor"/>
      </rPr>
      <t xml:space="preserve">FFICE OF </t>
    </r>
    <r>
      <rPr>
        <b/>
        <sz val="16"/>
        <color theme="1"/>
        <rFont val="Calibri"/>
        <family val="2"/>
        <scheme val="minor"/>
      </rPr>
      <t>F</t>
    </r>
    <r>
      <rPr>
        <b/>
        <sz val="11"/>
        <color theme="1"/>
        <rFont val="Calibri"/>
        <family val="2"/>
        <scheme val="minor"/>
      </rPr>
      <t xml:space="preserve">INANCIAL </t>
    </r>
    <r>
      <rPr>
        <b/>
        <sz val="16"/>
        <color theme="1"/>
        <rFont val="Calibri"/>
        <family val="2"/>
        <scheme val="minor"/>
      </rPr>
      <t>M</t>
    </r>
    <r>
      <rPr>
        <b/>
        <sz val="11"/>
        <color theme="1"/>
        <rFont val="Calibri"/>
        <family val="2"/>
        <scheme val="minor"/>
      </rPr>
      <t>ANAGEMENT</t>
    </r>
  </si>
  <si>
    <t>2025-27 Biennium</t>
  </si>
  <si>
    <t>WASHINGTON STATE MAJOR PROJECT STATUS REPORT</t>
  </si>
  <si>
    <t>Select Date from Dropdown</t>
  </si>
  <si>
    <t>Agency</t>
  </si>
  <si>
    <t>Project Name</t>
  </si>
  <si>
    <t>OFM Project Number(s)</t>
  </si>
  <si>
    <t>Contact Information</t>
  </si>
  <si>
    <t>Name</t>
  </si>
  <si>
    <t>Phone Number</t>
  </si>
  <si>
    <t>Email</t>
  </si>
  <si>
    <t>Project Information</t>
  </si>
  <si>
    <t>Funding</t>
  </si>
  <si>
    <t>All State &amp; Local Sources, Project Transfers and Amounts</t>
  </si>
  <si>
    <t>Expenditures</t>
  </si>
  <si>
    <t>Current Plan</t>
  </si>
  <si>
    <t>TOTAL</t>
  </si>
  <si>
    <t>Notes</t>
  </si>
  <si>
    <t>Phase &amp; Fund Type</t>
  </si>
  <si>
    <t>Prior Expended</t>
  </si>
  <si>
    <t>2025-27                Expended</t>
  </si>
  <si>
    <t>2025-27           Remaining</t>
  </si>
  <si>
    <t>2027-29                       Plan</t>
  </si>
  <si>
    <t>Future Plan</t>
  </si>
  <si>
    <t>Predesign</t>
  </si>
  <si>
    <t>XXX - Other State Funding</t>
  </si>
  <si>
    <t>Local Funds</t>
  </si>
  <si>
    <t>Other Funds &amp; Transfers - Insert Row Here</t>
  </si>
  <si>
    <t>Design</t>
  </si>
  <si>
    <t>Construction</t>
  </si>
  <si>
    <t>TOTALS</t>
  </si>
  <si>
    <t>Details</t>
  </si>
  <si>
    <t>Construction Type</t>
  </si>
  <si>
    <t>Project Administered By</t>
  </si>
  <si>
    <t>Art Requirement Applies</t>
  </si>
  <si>
    <t>Procurement Method</t>
  </si>
  <si>
    <t>Higher Ed Institution</t>
  </si>
  <si>
    <t>Statistics</t>
  </si>
  <si>
    <t>Complete the table below with information from the cost estimate submitted with the predesign study, the cost estimate of the project as funded and the actual cost data to date or at completion.  Explain any variances in the Notes column or below.</t>
  </si>
  <si>
    <t>Estimate at Approved Predesign</t>
  </si>
  <si>
    <t>Estimate of the Project as Currently Funded</t>
  </si>
  <si>
    <t>Estimate as Currently Funded to Actuals Variance</t>
  </si>
  <si>
    <t>Gross Sq Ft (GSF)</t>
  </si>
  <si>
    <t>Usable Sq Ft (USF)</t>
  </si>
  <si>
    <t>Space Efficiency (USF/GSF %):</t>
  </si>
  <si>
    <t>Site Work SF:</t>
  </si>
  <si>
    <t>Demolition SF (provide building names in comments):</t>
  </si>
  <si>
    <t>MACC/Bid Award COST/GSF</t>
  </si>
  <si>
    <t>Construction Subtotal COST/GSF (Includes change orders)</t>
  </si>
  <si>
    <t>Milestone Dates</t>
  </si>
  <si>
    <t>Predesign Complete</t>
  </si>
  <si>
    <t>Start Design</t>
  </si>
  <si>
    <t>Bid Due Date</t>
  </si>
  <si>
    <t>Notice to Proceed</t>
  </si>
  <si>
    <t>Substantial Completion</t>
  </si>
  <si>
    <t>Final Acceptance/Project Close-out Date</t>
  </si>
  <si>
    <t>Project Costs</t>
  </si>
  <si>
    <t>Cost Estimate at Approved Predesign</t>
  </si>
  <si>
    <t>Cost Estimate of the Project as Currently Funded</t>
  </si>
  <si>
    <t>Acquisition</t>
  </si>
  <si>
    <t>Acquisition Costs Total</t>
  </si>
  <si>
    <t>Consultant Services</t>
  </si>
  <si>
    <t>Pre-Schematic Design Services</t>
  </si>
  <si>
    <t>AE Basic Service Fee - Construction Documents</t>
  </si>
  <si>
    <t>Extra Services - Pre-Bid</t>
  </si>
  <si>
    <t>AE Basic Service Fee - Bid/Construction/Closeout</t>
  </si>
  <si>
    <t>Other Services - Post Bid</t>
  </si>
  <si>
    <t>Design Services Contingency</t>
  </si>
  <si>
    <t>Consultant Services Total</t>
  </si>
  <si>
    <t xml:space="preserve">Construction </t>
  </si>
  <si>
    <t>Site Work</t>
  </si>
  <si>
    <t>Related Project Costs</t>
  </si>
  <si>
    <t>Facility Construction</t>
  </si>
  <si>
    <t>Maximum Allowable Construction Cost (MACC) Subtotal</t>
  </si>
  <si>
    <t>Construction Contingencies</t>
  </si>
  <si>
    <t>Non-Taxable Items</t>
  </si>
  <si>
    <t>Sales Tax</t>
  </si>
  <si>
    <t>Construction Contracts Total</t>
  </si>
  <si>
    <t>Other Project Costs</t>
  </si>
  <si>
    <t>Equipment</t>
  </si>
  <si>
    <t>Art Work</t>
  </si>
  <si>
    <t>Project Management</t>
  </si>
  <si>
    <r>
      <t xml:space="preserve">Other Costs </t>
    </r>
    <r>
      <rPr>
        <sz val="11"/>
        <color theme="1"/>
        <rFont val="Calibri"/>
        <family val="2"/>
        <scheme val="minor"/>
      </rPr>
      <t>(describe)</t>
    </r>
  </si>
  <si>
    <t>Other Project Costs Total</t>
  </si>
  <si>
    <t>Total Project Costs</t>
  </si>
  <si>
    <t>Additional comments:</t>
  </si>
  <si>
    <t>Photo Gallery</t>
  </si>
  <si>
    <t>Y/N</t>
  </si>
  <si>
    <t>PM Admin</t>
  </si>
  <si>
    <t>Date</t>
  </si>
  <si>
    <t>Type of Report</t>
  </si>
  <si>
    <t>Apartment</t>
  </si>
  <si>
    <t>Yes</t>
  </si>
  <si>
    <t>DES</t>
  </si>
  <si>
    <t>2003-05</t>
  </si>
  <si>
    <t>Design-Bid-Build</t>
  </si>
  <si>
    <t>Archive building</t>
  </si>
  <si>
    <t>No</t>
  </si>
  <si>
    <t>2004</t>
  </si>
  <si>
    <t>GCCM</t>
  </si>
  <si>
    <t>WASHINGTON STATE MAJOR PROJECT FINAL CLOSE-OUT REPORT</t>
  </si>
  <si>
    <t>Armories</t>
  </si>
  <si>
    <t>Other (explain below)</t>
  </si>
  <si>
    <t>2005-07</t>
  </si>
  <si>
    <t>Design-Build</t>
  </si>
  <si>
    <t>Art galleries</t>
  </si>
  <si>
    <t>2006</t>
  </si>
  <si>
    <t>Auditorium with stage</t>
  </si>
  <si>
    <t>2007-09</t>
  </si>
  <si>
    <t>Auditorium without stage</t>
  </si>
  <si>
    <t>2008</t>
  </si>
  <si>
    <t>Civil Construction</t>
  </si>
  <si>
    <t>Estimate at PD to Estimate as Funded Variance</t>
  </si>
  <si>
    <t>2009-11</t>
  </si>
  <si>
    <t>College classroom facilities</t>
  </si>
  <si>
    <t>Estimate at PD to Actuals Variance</t>
  </si>
  <si>
    <t>2010</t>
  </si>
  <si>
    <t>Communications Building</t>
  </si>
  <si>
    <t>2011-13</t>
  </si>
  <si>
    <t>Computer rooms</t>
  </si>
  <si>
    <t>2012</t>
  </si>
  <si>
    <t>Convention facilities</t>
  </si>
  <si>
    <t>2013-15</t>
  </si>
  <si>
    <t>Courthouses</t>
  </si>
  <si>
    <t>2014</t>
  </si>
  <si>
    <t>Day care facilities</t>
  </si>
  <si>
    <t>2015-17</t>
  </si>
  <si>
    <t>Detention/correctional facilities - maximum</t>
  </si>
  <si>
    <t>2016</t>
  </si>
  <si>
    <t>Detention/correctional facilities - min &amp; max</t>
  </si>
  <si>
    <t>2017-19</t>
  </si>
  <si>
    <t>Dining halls/institute</t>
  </si>
  <si>
    <t>2018</t>
  </si>
  <si>
    <t>Dormatories</t>
  </si>
  <si>
    <t>2019-21</t>
  </si>
  <si>
    <t>Emergency generator facilities</t>
  </si>
  <si>
    <t>2020</t>
  </si>
  <si>
    <t>Exposition building</t>
  </si>
  <si>
    <t>2021-23</t>
  </si>
  <si>
    <t>Extended care facilities</t>
  </si>
  <si>
    <t>Farm structures</t>
  </si>
  <si>
    <t>2023-25</t>
  </si>
  <si>
    <t>Fire and police stations</t>
  </si>
  <si>
    <t>Fish hatcheries</t>
  </si>
  <si>
    <t>Greenhouses</t>
  </si>
  <si>
    <t>Guard towers</t>
  </si>
  <si>
    <t>Gymnasiums</t>
  </si>
  <si>
    <t>Heating and power plants</t>
  </si>
  <si>
    <t>Hospitals</t>
  </si>
  <si>
    <t>Industrial buildings without special facilities</t>
  </si>
  <si>
    <t>Laboratories (Research)</t>
  </si>
  <si>
    <t>Laundry and cleaning facilities</t>
  </si>
  <si>
    <t>Libraries</t>
  </si>
  <si>
    <t>Medical office and clinics</t>
  </si>
  <si>
    <t>Mental Institutions</t>
  </si>
  <si>
    <t>Museums</t>
  </si>
  <si>
    <t>Neighborhood centers and similar recreation facilities</t>
  </si>
  <si>
    <t>Nursing homes</t>
  </si>
  <si>
    <t>Observatories</t>
  </si>
  <si>
    <t>Office buildings</t>
  </si>
  <si>
    <t>Parking structures and garages</t>
  </si>
  <si>
    <t>Printing plants</t>
  </si>
  <si>
    <t>Prototype facilities</t>
  </si>
  <si>
    <t>Recreational building</t>
  </si>
  <si>
    <t>Research Facilities</t>
  </si>
  <si>
    <t>Residence</t>
  </si>
  <si>
    <t>Schools (primary and secondary)</t>
  </si>
  <si>
    <t>Science labs (teaching)</t>
  </si>
  <si>
    <t>Service garages</t>
  </si>
  <si>
    <t>Sewer treatment plants</t>
  </si>
  <si>
    <t>Shop and maintenance facilities</t>
  </si>
  <si>
    <t>Simple loft-type structures (w/o special equipment)</t>
  </si>
  <si>
    <t>Special schools for physically disadvantaged</t>
  </si>
  <si>
    <t>Stadium-grandstand type</t>
  </si>
  <si>
    <t>Stadiums multi-purpose</t>
  </si>
  <si>
    <t>Storage-cold</t>
  </si>
  <si>
    <t>Theaters and similar facilities</t>
  </si>
  <si>
    <t>Transportation terminals</t>
  </si>
  <si>
    <t>Veterinary hospitals</t>
  </si>
  <si>
    <t>Vocational schools</t>
  </si>
  <si>
    <t>Warehouses</t>
  </si>
  <si>
    <t>Water treatment plants</t>
  </si>
  <si>
    <t>Other Sch. A Projects</t>
  </si>
  <si>
    <t>Other Sch. B Projects</t>
  </si>
  <si>
    <t>Other Sch. C Projects</t>
  </si>
  <si>
    <t>Lower Columbia College Center for Vocational &amp; Transitional Studies</t>
  </si>
  <si>
    <t>Nolan Wheeler</t>
  </si>
  <si>
    <t>360-442-2201</t>
  </si>
  <si>
    <t>nwheeler@lowercolumbia.edu</t>
  </si>
  <si>
    <t>The Vocational Education &amp; Classroom Building will provide labs, classrooms, informal student study spaces and offices to serve the College's programs in machine trades, manufacturing, welding, information technology and transitional studies.</t>
  </si>
  <si>
    <t>C09</t>
  </si>
  <si>
    <t>E01</t>
  </si>
  <si>
    <t>McGranahan &amp; BCE</t>
  </si>
  <si>
    <t>MSGS Architects Inc</t>
  </si>
  <si>
    <t>057  - State Bldgs. Const Acct</t>
  </si>
  <si>
    <t>% of Bldgs. Area that is being remodeled</t>
  </si>
  <si>
    <t>MSGS Architects Inc, Neely Construction Co</t>
  </si>
  <si>
    <t xml:space="preserve">Demolish: UFI A09213 Science = 6,994 gsf / UFI A03581 Vocational = 32,250 gsf / UFI A01344 Physical Science = 9,551 gsf
</t>
  </si>
  <si>
    <r>
      <t xml:space="preserve">Project Description:
</t>
    </r>
    <r>
      <rPr>
        <sz val="9"/>
        <color theme="1"/>
        <rFont val="Calibri"/>
        <family val="2"/>
        <scheme val="minor"/>
      </rPr>
      <t>(Include a brief summary of the project and the programs it supports.)</t>
    </r>
  </si>
  <si>
    <r>
      <t xml:space="preserve">Project Status:
</t>
    </r>
    <r>
      <rPr>
        <sz val="9"/>
        <color theme="1"/>
        <rFont val="Calibri"/>
        <family val="2"/>
        <scheme val="minor"/>
      </rPr>
      <t>(Include scope or budget changes, phase updates, identified project delivery issues, discussion of critical path for construction and any potential for project cost overruns or claims.)</t>
    </r>
  </si>
  <si>
    <t>June 2026</t>
  </si>
  <si>
    <t>Fire Watch</t>
  </si>
  <si>
    <t>Computers/related hardware</t>
  </si>
  <si>
    <t>Neeley Construction Co</t>
  </si>
  <si>
    <t>Daily Journal of Commerce, PBS, PUD, City of Longview, Green Business Cert</t>
  </si>
  <si>
    <t>Sazan Envirn, Certerra NW</t>
  </si>
  <si>
    <t>Pre-design - Engineering agreement signed 11/10/21.  Pre-design report approved by OFM on 4/26/22.  Architect selection for design completed on 5/19/22 (firm MSGS selected).  Design team completed SD on 12/16/22 and starting on DD phase.  A community leader share out of the schematic design was held on 12/13/22 and was very well attended.  Project design work delayed pending future state funding.  The City of Longview notified LCC on 5/22/2023 that they are requiring LCC to replace the 20-inch watermain that bisects campus from north to south with a new watermain in the 15th Avenue corridor.  During the Project Request and Pre-design phase, LCC had been told that the city would only require protection of the existing watermain.  This new requirement increases the cost of the project by approximately $3.4MM.  Meetings are ongoing to be ready in July 2025.  Art in Public Places reached out to start the artwork process. June 2026: Construction activities commenced with utilities relocation and site mobilization. Geopiers, footings, and slab placement were completed. Demolition of the Steam Plant was completed, and demolition of the Physical Science Building was nearing completion. Temporary work at Mark Morris High School, implemented to minimize disruption to school operations during construction, was removed and completed as part of the permanent water main reroute.</t>
  </si>
  <si>
    <t>Wa Arts Commission: June 2026 in conversation - Artist selected, Mary Coss, In design.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</si>
</sst>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2" formatCode="_(&quot;$&quot;* #,##0_);_(&quot;$&quot;* \(#,##0\);_(&quot;$&quot;* &quot;-&quot;_);_(@_)"/>
    <numFmt numFmtId="44" formatCode="_(&quot;$&quot;* #,##0.00_);_(&quot;$&quot;* \(#,##0.00\);_(&quot;$&quot;* &quot;-&quot;??_);_(@_)"/>
    <numFmt numFmtId="43" formatCode="_(* #,##0.00_);_(* \(#,##0.00\);_(* &quot;-&quot;??_);_(@_)"/>
    <numFmt numFmtId="164" formatCode="_([$$-409]* #,##0.00_);_([$$-409]* \(#,##0.00\);_([$$-409]* &quot;-&quot;??_);_(@_)"/>
    <numFmt numFmtId="165" formatCode="_([$$-409]* #,##0_);_([$$-409]* \(#,##0\);_([$$-409]* &quot;-&quot;??_);_(@_)"/>
    <numFmt numFmtId="166" formatCode="_(&quot;$&quot;* #,##0_);_(&quot;$&quot;* \(#,##0\);_(&quot;$&quot;* &quot;-&quot;??_);_(@_)"/>
    <numFmt numFmtId="167" formatCode="mmmm\ yyyy"/>
    <numFmt numFmtId="168" formatCode="&quot;$&quot;#,##0"/>
    <numFmt numFmtId="169" formatCode="_(* #,##0_);_(* \(#,##0\);_(* &quot;-&quot;??_);_(@_)"/>
    <numFmt numFmtId="170" formatCode="[&lt;=9999999]###\-####;\(###\)\ ###\-####"/>
  </numFmts>
  <fonts count="14" x14ac:knownFonts="1">
    <font>
      <sz val="11"/>
      <color theme="1"/>
      <name val="Calibri"/>
      <family val="2"/>
      <scheme val="minor"/>
    </font>
    <font>
      <sz val="11"/>
      <color theme="1"/>
      <name val="Calibri"/>
      <family val="2"/>
      <scheme val="minor"/>
    </font>
    <font>
      <b/>
      <sz val="11"/>
      <color theme="1"/>
      <name val="Calibri"/>
      <family val="2"/>
      <scheme val="minor"/>
    </font>
    <font>
      <sz val="11"/>
      <name val="Calibri"/>
      <family val="2"/>
      <scheme val="minor"/>
    </font>
    <font>
      <u/>
      <sz val="11"/>
      <color theme="10"/>
      <name val="Calibri"/>
      <family val="2"/>
      <scheme val="minor"/>
    </font>
    <font>
      <sz val="11"/>
      <color rgb="FFFF0000"/>
      <name val="Calibri"/>
      <family val="2"/>
      <scheme val="minor"/>
    </font>
    <font>
      <sz val="11"/>
      <color rgb="FF000000"/>
      <name val="Calibri"/>
      <family val="2"/>
      <scheme val="minor"/>
    </font>
    <font>
      <b/>
      <sz val="16"/>
      <color theme="1"/>
      <name val="Calibri"/>
      <family val="2"/>
      <scheme val="minor"/>
    </font>
    <font>
      <sz val="10"/>
      <color rgb="FF000000"/>
      <name val="Calibri"/>
      <family val="2"/>
      <scheme val="minor"/>
    </font>
    <font>
      <sz val="10"/>
      <color theme="1"/>
      <name val="Calibri"/>
      <family val="2"/>
      <scheme val="minor"/>
    </font>
    <font>
      <b/>
      <sz val="11"/>
      <name val="Calibri"/>
      <family val="2"/>
      <scheme val="minor"/>
    </font>
    <font>
      <b/>
      <sz val="14"/>
      <color theme="1"/>
      <name val="Calibri"/>
      <family val="2"/>
      <scheme val="minor"/>
    </font>
    <font>
      <i/>
      <sz val="10"/>
      <color theme="1"/>
      <name val="Calibri"/>
      <family val="2"/>
      <scheme val="minor"/>
    </font>
    <font>
      <sz val="9"/>
      <color theme="1"/>
      <name val="Calibri"/>
      <family val="2"/>
      <scheme val="minor"/>
    </font>
  </fonts>
  <fills count="4">
    <fill>
      <patternFill patternType="none"/>
    </fill>
    <fill>
      <patternFill patternType="gray125"/>
    </fill>
    <fill>
      <patternFill patternType="solid">
        <fgColor theme="0" tint="-0.249977111117893"/>
        <bgColor indexed="64"/>
      </patternFill>
    </fill>
    <fill>
      <patternFill patternType="solid">
        <fgColor rgb="FFCCFFFF"/>
        <bgColor indexed="64"/>
      </patternFill>
    </fill>
  </fills>
  <borders count="4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double">
        <color indexed="64"/>
      </top>
      <bottom style="double">
        <color indexed="64"/>
      </bottom>
      <diagonal/>
    </border>
    <border>
      <left/>
      <right/>
      <top style="double">
        <color auto="1"/>
      </top>
      <bottom style="double">
        <color auto="1"/>
      </bottom>
      <diagonal/>
    </border>
    <border>
      <left style="thin">
        <color indexed="64"/>
      </left>
      <right style="thin">
        <color indexed="64"/>
      </right>
      <top/>
      <bottom style="double">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thin">
        <color indexed="64"/>
      </bottom>
      <diagonal/>
    </border>
    <border>
      <left/>
      <right style="double">
        <color indexed="64"/>
      </right>
      <top/>
      <bottom style="thin">
        <color indexed="64"/>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style="double">
        <color indexed="64"/>
      </right>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auto="1"/>
      </top>
      <bottom style="double">
        <color auto="1"/>
      </bottom>
      <diagonal/>
    </border>
    <border>
      <left style="double">
        <color auto="1"/>
      </left>
      <right/>
      <top style="double">
        <color auto="1"/>
      </top>
      <bottom style="double">
        <color auto="1"/>
      </bottom>
      <diagonal/>
    </border>
    <border>
      <left/>
      <right style="double">
        <color auto="1"/>
      </right>
      <top style="double">
        <color auto="1"/>
      </top>
      <bottom style="double">
        <color auto="1"/>
      </bottom>
      <diagonal/>
    </border>
    <border>
      <left style="thin">
        <color indexed="64"/>
      </left>
      <right style="thin">
        <color indexed="64"/>
      </right>
      <top style="double">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4" fillId="0" borderId="0" applyNumberFormat="0" applyFill="0" applyBorder="0" applyAlignment="0" applyProtection="0"/>
  </cellStyleXfs>
  <cellXfs count="217">
    <xf numFmtId="0" fontId="0" fillId="0" borderId="0" xfId="0"/>
    <xf numFmtId="0" fontId="2" fillId="0" borderId="0" xfId="0" applyFont="1"/>
    <xf numFmtId="49" fontId="0" fillId="0" borderId="0" xfId="0" applyNumberFormat="1" applyAlignment="1">
      <alignment horizontal="left"/>
    </xf>
    <xf numFmtId="49" fontId="0" fillId="0" borderId="0" xfId="0" quotePrefix="1" applyNumberFormat="1" applyAlignment="1">
      <alignment horizontal="left"/>
    </xf>
    <xf numFmtId="0" fontId="2" fillId="0" borderId="13" xfId="0" quotePrefix="1" applyFont="1" applyBorder="1" applyAlignment="1">
      <alignment horizontal="center" wrapText="1"/>
    </xf>
    <xf numFmtId="0" fontId="2" fillId="0" borderId="19" xfId="0" quotePrefix="1" applyFont="1" applyBorder="1" applyAlignment="1">
      <alignment horizontal="center" wrapText="1"/>
    </xf>
    <xf numFmtId="0" fontId="2" fillId="0" borderId="37" xfId="0" applyFont="1" applyBorder="1"/>
    <xf numFmtId="168" fontId="2" fillId="0" borderId="10" xfId="1" applyNumberFormat="1" applyFont="1" applyFill="1" applyBorder="1" applyProtection="1"/>
    <xf numFmtId="0" fontId="0" fillId="0" borderId="38" xfId="0" applyBorder="1" applyAlignment="1">
      <alignment horizontal="right"/>
    </xf>
    <xf numFmtId="3" fontId="1" fillId="2" borderId="43" xfId="1" applyNumberFormat="1" applyFont="1" applyFill="1" applyBorder="1" applyProtection="1"/>
    <xf numFmtId="0" fontId="2" fillId="0" borderId="12" xfId="0" applyFont="1" applyBorder="1"/>
    <xf numFmtId="0" fontId="2" fillId="0" borderId="10" xfId="0" applyFont="1" applyBorder="1" applyAlignment="1">
      <alignment horizontal="center" wrapText="1"/>
    </xf>
    <xf numFmtId="0" fontId="0" fillId="0" borderId="14" xfId="0" applyBorder="1"/>
    <xf numFmtId="0" fontId="0" fillId="0" borderId="15" xfId="0" applyBorder="1"/>
    <xf numFmtId="0" fontId="0" fillId="0" borderId="16" xfId="0" applyBorder="1"/>
    <xf numFmtId="0" fontId="0" fillId="0" borderId="17" xfId="0" applyBorder="1"/>
    <xf numFmtId="0" fontId="0" fillId="0" borderId="18" xfId="0" applyBorder="1"/>
    <xf numFmtId="9" fontId="0" fillId="0" borderId="10" xfId="3" applyFont="1" applyFill="1" applyBorder="1" applyAlignment="1" applyProtection="1"/>
    <xf numFmtId="0" fontId="0" fillId="0" borderId="19" xfId="0" applyBorder="1"/>
    <xf numFmtId="0" fontId="0" fillId="0" borderId="20" xfId="0" applyBorder="1"/>
    <xf numFmtId="0" fontId="0" fillId="0" borderId="21" xfId="0" applyBorder="1"/>
    <xf numFmtId="44" fontId="0" fillId="0" borderId="13" xfId="2" applyFont="1" applyFill="1" applyBorder="1" applyProtection="1"/>
    <xf numFmtId="44" fontId="0" fillId="0" borderId="12" xfId="2" applyFont="1" applyFill="1" applyBorder="1" applyProtection="1"/>
    <xf numFmtId="0" fontId="2" fillId="0" borderId="39" xfId="0" applyFont="1" applyBorder="1" applyAlignment="1">
      <alignment horizontal="right"/>
    </xf>
    <xf numFmtId="164" fontId="2" fillId="0" borderId="39" xfId="2" applyNumberFormat="1" applyFont="1" applyFill="1" applyBorder="1" applyAlignment="1" applyProtection="1"/>
    <xf numFmtId="164" fontId="0" fillId="0" borderId="39" xfId="0" applyNumberFormat="1" applyBorder="1" applyAlignment="1">
      <alignment horizontal="center"/>
    </xf>
    <xf numFmtId="164" fontId="2" fillId="0" borderId="20" xfId="2" applyNumberFormat="1" applyFont="1" applyFill="1" applyBorder="1" applyAlignment="1" applyProtection="1"/>
    <xf numFmtId="164" fontId="0" fillId="0" borderId="20" xfId="0" applyNumberFormat="1" applyBorder="1" applyAlignment="1">
      <alignment horizontal="center"/>
    </xf>
    <xf numFmtId="164" fontId="2" fillId="0" borderId="11" xfId="2" applyNumberFormat="1" applyFont="1" applyFill="1" applyBorder="1" applyAlignment="1" applyProtection="1"/>
    <xf numFmtId="164" fontId="0" fillId="0" borderId="11" xfId="0" applyNumberFormat="1" applyBorder="1" applyAlignment="1">
      <alignment horizontal="center"/>
    </xf>
    <xf numFmtId="166" fontId="0" fillId="0" borderId="12" xfId="2" applyNumberFormat="1" applyFont="1" applyFill="1" applyBorder="1" applyAlignment="1" applyProtection="1">
      <alignment horizontal="center"/>
    </xf>
    <xf numFmtId="166" fontId="0" fillId="0" borderId="10" xfId="2" applyNumberFormat="1" applyFont="1" applyFill="1" applyBorder="1" applyAlignment="1" applyProtection="1"/>
    <xf numFmtId="166" fontId="2" fillId="0" borderId="10" xfId="2" applyNumberFormat="1" applyFont="1" applyFill="1" applyBorder="1" applyAlignment="1" applyProtection="1"/>
    <xf numFmtId="166" fontId="2" fillId="0" borderId="12" xfId="2" applyNumberFormat="1" applyFont="1" applyFill="1" applyBorder="1" applyAlignment="1" applyProtection="1">
      <alignment horizontal="center"/>
    </xf>
    <xf numFmtId="44" fontId="0" fillId="0" borderId="12" xfId="2" applyFont="1" applyFill="1" applyBorder="1" applyAlignment="1" applyProtection="1">
      <alignment horizontal="center"/>
    </xf>
    <xf numFmtId="44" fontId="0" fillId="0" borderId="10" xfId="2" applyFont="1" applyFill="1" applyBorder="1" applyAlignment="1" applyProtection="1"/>
    <xf numFmtId="42" fontId="2" fillId="0" borderId="10" xfId="0" applyNumberFormat="1" applyFont="1" applyBorder="1"/>
    <xf numFmtId="44" fontId="2" fillId="0" borderId="10" xfId="2" applyFont="1" applyFill="1" applyBorder="1" applyAlignment="1" applyProtection="1"/>
    <xf numFmtId="0" fontId="2" fillId="0" borderId="17" xfId="0" applyFont="1" applyBorder="1"/>
    <xf numFmtId="165" fontId="3" fillId="0" borderId="13" xfId="0" applyNumberFormat="1" applyFont="1" applyBorder="1" applyAlignment="1">
      <alignment horizontal="center"/>
    </xf>
    <xf numFmtId="165" fontId="0" fillId="0" borderId="12" xfId="0" applyNumberFormat="1" applyBorder="1" applyAlignment="1">
      <alignment horizontal="center"/>
    </xf>
    <xf numFmtId="165" fontId="3" fillId="0" borderId="12" xfId="0" applyNumberFormat="1" applyFont="1" applyBorder="1" applyAlignment="1">
      <alignment horizontal="center"/>
    </xf>
    <xf numFmtId="42" fontId="2" fillId="0" borderId="27" xfId="0" applyNumberFormat="1" applyFont="1" applyBorder="1"/>
    <xf numFmtId="42" fontId="2" fillId="0" borderId="0" xfId="0" applyNumberFormat="1" applyFont="1"/>
    <xf numFmtId="0" fontId="2" fillId="0" borderId="17" xfId="0" applyFont="1" applyBorder="1" applyAlignment="1">
      <alignment horizontal="center"/>
    </xf>
    <xf numFmtId="166" fontId="2" fillId="0" borderId="12" xfId="0" quotePrefix="1" applyNumberFormat="1" applyFont="1" applyBorder="1" applyAlignment="1">
      <alignment horizontal="right"/>
    </xf>
    <xf numFmtId="166" fontId="2" fillId="0" borderId="9" xfId="0" quotePrefix="1" applyNumberFormat="1" applyFont="1" applyBorder="1" applyAlignment="1">
      <alignment horizontal="right"/>
    </xf>
    <xf numFmtId="166" fontId="2" fillId="2" borderId="43" xfId="1" applyNumberFormat="1" applyFont="1" applyFill="1" applyBorder="1" applyProtection="1"/>
    <xf numFmtId="166" fontId="2" fillId="0" borderId="12" xfId="0" applyNumberFormat="1" applyFont="1" applyBorder="1"/>
    <xf numFmtId="166" fontId="2" fillId="0" borderId="9" xfId="0" applyNumberFormat="1" applyFont="1" applyBorder="1"/>
    <xf numFmtId="166" fontId="2" fillId="2" borderId="44" xfId="1" applyNumberFormat="1" applyFont="1" applyFill="1" applyBorder="1" applyProtection="1"/>
    <xf numFmtId="0" fontId="0" fillId="0" borderId="28" xfId="0" applyBorder="1"/>
    <xf numFmtId="0" fontId="0" fillId="0" borderId="30" xfId="0" applyBorder="1"/>
    <xf numFmtId="0" fontId="0" fillId="0" borderId="33" xfId="0" applyBorder="1"/>
    <xf numFmtId="0" fontId="0" fillId="0" borderId="34" xfId="0" applyBorder="1"/>
    <xf numFmtId="0" fontId="0" fillId="0" borderId="31" xfId="0" applyBorder="1"/>
    <xf numFmtId="0" fontId="2" fillId="0" borderId="33" xfId="0" applyFont="1" applyBorder="1"/>
    <xf numFmtId="0" fontId="2" fillId="0" borderId="34" xfId="0" applyFont="1" applyBorder="1"/>
    <xf numFmtId="0" fontId="2" fillId="0" borderId="35" xfId="0" applyFont="1" applyBorder="1"/>
    <xf numFmtId="0" fontId="0" fillId="0" borderId="23" xfId="0" applyBorder="1"/>
    <xf numFmtId="0" fontId="2" fillId="0" borderId="23" xfId="0" applyFont="1" applyBorder="1"/>
    <xf numFmtId="0" fontId="2" fillId="0" borderId="36" xfId="0" applyFont="1" applyBorder="1"/>
    <xf numFmtId="0" fontId="2" fillId="0" borderId="18" xfId="0" applyFont="1" applyBorder="1"/>
    <xf numFmtId="0" fontId="2" fillId="0" borderId="21" xfId="0" applyFont="1" applyBorder="1"/>
    <xf numFmtId="0" fontId="0" fillId="0" borderId="0" xfId="0" applyAlignment="1">
      <alignment horizontal="right"/>
    </xf>
    <xf numFmtId="3" fontId="0" fillId="0" borderId="0" xfId="0" applyNumberFormat="1" applyAlignment="1">
      <alignment vertical="center"/>
    </xf>
    <xf numFmtId="0" fontId="0" fillId="0" borderId="17" xfId="0" applyBorder="1" applyAlignment="1">
      <alignment horizontal="left" wrapText="1"/>
    </xf>
    <xf numFmtId="0" fontId="0" fillId="0" borderId="0" xfId="0" applyAlignment="1">
      <alignment horizontal="left" wrapText="1"/>
    </xf>
    <xf numFmtId="0" fontId="2" fillId="0" borderId="9" xfId="0" applyFont="1" applyBorder="1" applyAlignment="1">
      <alignment vertical="center"/>
    </xf>
    <xf numFmtId="0" fontId="2" fillId="0" borderId="12" xfId="0" applyFont="1" applyBorder="1" applyAlignment="1">
      <alignment horizontal="center" wrapText="1"/>
    </xf>
    <xf numFmtId="0" fontId="8" fillId="0" borderId="0" xfId="0" applyFont="1" applyAlignment="1">
      <alignment wrapText="1"/>
    </xf>
    <xf numFmtId="0" fontId="6" fillId="0" borderId="17" xfId="0" applyFont="1" applyBorder="1" applyAlignment="1">
      <alignment wrapText="1"/>
    </xf>
    <xf numFmtId="0" fontId="0" fillId="0" borderId="10" xfId="0" applyBorder="1" applyAlignment="1">
      <alignment horizontal="left"/>
    </xf>
    <xf numFmtId="0" fontId="0" fillId="0" borderId="13" xfId="0" applyBorder="1" applyAlignment="1">
      <alignment horizontal="center"/>
    </xf>
    <xf numFmtId="0" fontId="0" fillId="0" borderId="12" xfId="0" applyBorder="1" applyAlignment="1">
      <alignment horizontal="center"/>
    </xf>
    <xf numFmtId="0" fontId="0" fillId="0" borderId="35" xfId="0" applyBorder="1"/>
    <xf numFmtId="0" fontId="0" fillId="0" borderId="39" xfId="0" applyBorder="1" applyAlignment="1">
      <alignment horizontal="left"/>
    </xf>
    <xf numFmtId="0" fontId="0" fillId="0" borderId="36" xfId="0" applyBorder="1"/>
    <xf numFmtId="0" fontId="0" fillId="0" borderId="20" xfId="0" applyBorder="1" applyAlignment="1">
      <alignment horizontal="left"/>
    </xf>
    <xf numFmtId="0" fontId="0" fillId="0" borderId="11" xfId="0" applyBorder="1" applyAlignment="1">
      <alignment horizontal="left"/>
    </xf>
    <xf numFmtId="0" fontId="0" fillId="0" borderId="10" xfId="0" applyBorder="1" applyAlignment="1">
      <alignment horizontal="center"/>
    </xf>
    <xf numFmtId="0" fontId="5" fillId="0" borderId="34" xfId="0" applyFont="1" applyBorder="1"/>
    <xf numFmtId="0" fontId="0" fillId="0" borderId="24" xfId="0" applyBorder="1" applyAlignment="1">
      <alignment horizontal="left"/>
    </xf>
    <xf numFmtId="0" fontId="11" fillId="0" borderId="25" xfId="0" applyFont="1" applyBorder="1" applyAlignment="1">
      <alignment horizontal="right"/>
    </xf>
    <xf numFmtId="0" fontId="11" fillId="0" borderId="26" xfId="0" applyFont="1" applyBorder="1" applyAlignment="1">
      <alignment horizontal="right"/>
    </xf>
    <xf numFmtId="42" fontId="2" fillId="0" borderId="42" xfId="0" applyNumberFormat="1" applyFont="1" applyBorder="1"/>
    <xf numFmtId="0" fontId="0" fillId="0" borderId="42" xfId="0" applyBorder="1" applyAlignment="1">
      <alignment horizontal="left"/>
    </xf>
    <xf numFmtId="0" fontId="0" fillId="0" borderId="10" xfId="0" applyBorder="1" applyAlignment="1">
      <alignment horizontal="left" wrapText="1"/>
    </xf>
    <xf numFmtId="0" fontId="2" fillId="0" borderId="12" xfId="0" applyFont="1" applyBorder="1" applyAlignment="1" applyProtection="1">
      <alignment horizontal="center" wrapText="1"/>
      <protection locked="0"/>
    </xf>
    <xf numFmtId="43" fontId="1" fillId="0" borderId="12" xfId="1" applyFont="1" applyFill="1" applyBorder="1" applyAlignment="1" applyProtection="1">
      <alignment horizontal="center"/>
    </xf>
    <xf numFmtId="9" fontId="1" fillId="0" borderId="12" xfId="3" applyFont="1" applyFill="1" applyBorder="1" applyAlignment="1" applyProtection="1">
      <alignment horizontal="center"/>
    </xf>
    <xf numFmtId="169" fontId="1" fillId="0" borderId="12" xfId="1" applyNumberFormat="1" applyFont="1" applyFill="1" applyBorder="1" applyAlignment="1" applyProtection="1">
      <alignment horizontal="center"/>
    </xf>
    <xf numFmtId="44" fontId="1" fillId="0" borderId="12" xfId="2" applyFont="1" applyFill="1" applyBorder="1" applyAlignment="1" applyProtection="1">
      <alignment horizontal="center"/>
    </xf>
    <xf numFmtId="165" fontId="2" fillId="0" borderId="12" xfId="0" applyNumberFormat="1" applyFont="1" applyBorder="1" applyAlignment="1">
      <alignment horizontal="center"/>
    </xf>
    <xf numFmtId="49" fontId="2" fillId="0" borderId="0" xfId="0" applyNumberFormat="1" applyFont="1" applyAlignment="1">
      <alignment horizontal="left"/>
    </xf>
    <xf numFmtId="0" fontId="12" fillId="0" borderId="38" xfId="0" applyFont="1" applyBorder="1" applyAlignment="1" applyProtection="1">
      <alignment horizontal="right"/>
      <protection locked="0"/>
    </xf>
    <xf numFmtId="0" fontId="0" fillId="0" borderId="38" xfId="0" applyBorder="1" applyAlignment="1" applyProtection="1">
      <alignment horizontal="right"/>
      <protection locked="0"/>
    </xf>
    <xf numFmtId="0" fontId="2" fillId="0" borderId="0" xfId="0" applyFont="1" applyAlignment="1">
      <alignment horizontal="center"/>
    </xf>
    <xf numFmtId="0" fontId="0" fillId="3" borderId="34" xfId="0" applyFill="1" applyBorder="1"/>
    <xf numFmtId="0" fontId="0" fillId="3" borderId="32" xfId="0" applyFill="1" applyBorder="1"/>
    <xf numFmtId="3" fontId="0" fillId="3" borderId="12" xfId="0" quotePrefix="1" applyNumberFormat="1" applyFill="1" applyBorder="1" applyAlignment="1" applyProtection="1">
      <alignment horizontal="right"/>
      <protection locked="0"/>
    </xf>
    <xf numFmtId="3" fontId="0" fillId="3" borderId="12" xfId="1" applyNumberFormat="1" applyFont="1" applyFill="1" applyBorder="1" applyProtection="1">
      <protection locked="0"/>
    </xf>
    <xf numFmtId="3" fontId="0" fillId="3" borderId="9" xfId="1" applyNumberFormat="1" applyFont="1" applyFill="1" applyBorder="1" applyProtection="1">
      <protection locked="0"/>
    </xf>
    <xf numFmtId="3" fontId="2" fillId="3" borderId="10" xfId="1" applyNumberFormat="1" applyFont="1" applyFill="1" applyBorder="1" applyProtection="1">
      <protection locked="0"/>
    </xf>
    <xf numFmtId="3" fontId="0" fillId="3" borderId="10" xfId="1" applyNumberFormat="1" applyFont="1" applyFill="1" applyBorder="1" applyAlignment="1" applyProtection="1">
      <protection locked="0"/>
    </xf>
    <xf numFmtId="3" fontId="0" fillId="3" borderId="12" xfId="1" applyNumberFormat="1" applyFont="1" applyFill="1" applyBorder="1" applyAlignment="1" applyProtection="1">
      <protection locked="0"/>
    </xf>
    <xf numFmtId="14" fontId="0" fillId="3" borderId="10" xfId="0" applyNumberFormat="1" applyFill="1" applyBorder="1" applyAlignment="1" applyProtection="1">
      <alignment horizontal="center"/>
      <protection locked="0"/>
    </xf>
    <xf numFmtId="14" fontId="0" fillId="3" borderId="12" xfId="0" applyNumberFormat="1" applyFill="1" applyBorder="1" applyAlignment="1" applyProtection="1">
      <alignment horizontal="center"/>
      <protection locked="0"/>
    </xf>
    <xf numFmtId="165" fontId="10" fillId="3" borderId="10" xfId="2" applyNumberFormat="1" applyFont="1" applyFill="1" applyBorder="1" applyAlignment="1" applyProtection="1">
      <protection locked="0"/>
    </xf>
    <xf numFmtId="169" fontId="0" fillId="3" borderId="10" xfId="1" applyNumberFormat="1" applyFont="1" applyFill="1" applyBorder="1" applyAlignment="1" applyProtection="1">
      <protection locked="0"/>
    </xf>
    <xf numFmtId="169" fontId="0" fillId="3" borderId="12" xfId="1" applyNumberFormat="1" applyFont="1" applyFill="1" applyBorder="1" applyAlignment="1" applyProtection="1">
      <protection locked="0"/>
    </xf>
    <xf numFmtId="0" fontId="0" fillId="3" borderId="10" xfId="0" applyFill="1" applyBorder="1" applyAlignment="1" applyProtection="1">
      <alignment horizontal="center"/>
      <protection locked="0"/>
    </xf>
    <xf numFmtId="169" fontId="0" fillId="3" borderId="21" xfId="1" applyNumberFormat="1" applyFont="1" applyFill="1" applyBorder="1" applyAlignment="1" applyProtection="1">
      <protection locked="0"/>
    </xf>
    <xf numFmtId="169" fontId="3" fillId="3" borderId="13" xfId="1" applyNumberFormat="1" applyFont="1" applyFill="1" applyBorder="1" applyAlignment="1" applyProtection="1">
      <protection locked="0"/>
    </xf>
    <xf numFmtId="169" fontId="3" fillId="3" borderId="12" xfId="1" applyNumberFormat="1" applyFont="1" applyFill="1" applyBorder="1" applyAlignment="1" applyProtection="1">
      <protection locked="0"/>
    </xf>
    <xf numFmtId="0" fontId="3" fillId="3" borderId="10" xfId="0" applyFont="1" applyFill="1" applyBorder="1" applyAlignment="1" applyProtection="1">
      <alignment horizontal="left"/>
      <protection locked="0"/>
    </xf>
    <xf numFmtId="0" fontId="2" fillId="0" borderId="11" xfId="0" applyFont="1" applyBorder="1" applyAlignment="1">
      <alignment horizontal="right"/>
    </xf>
    <xf numFmtId="0" fontId="0" fillId="0" borderId="0" xfId="0" applyAlignment="1">
      <alignment horizontal="left"/>
    </xf>
    <xf numFmtId="0" fontId="0" fillId="3" borderId="12" xfId="0" applyFill="1" applyBorder="1" applyAlignment="1" applyProtection="1">
      <alignment horizontal="left"/>
      <protection locked="0"/>
    </xf>
    <xf numFmtId="0" fontId="0" fillId="3" borderId="10" xfId="0" applyFill="1" applyBorder="1" applyAlignment="1" applyProtection="1">
      <alignment horizontal="left"/>
      <protection locked="0"/>
    </xf>
    <xf numFmtId="0" fontId="2" fillId="0" borderId="0" xfId="0" applyFont="1" applyAlignment="1">
      <alignment horizontal="right"/>
    </xf>
    <xf numFmtId="0" fontId="2" fillId="0" borderId="20" xfId="0" applyFont="1" applyBorder="1" applyAlignment="1">
      <alignment horizontal="right"/>
    </xf>
    <xf numFmtId="0" fontId="0" fillId="0" borderId="9" xfId="0" applyBorder="1" applyAlignment="1" applyProtection="1">
      <alignment horizontal="left" wrapText="1"/>
      <protection locked="0"/>
    </xf>
    <xf numFmtId="0" fontId="0" fillId="0" borderId="11" xfId="0" applyBorder="1" applyAlignment="1" applyProtection="1">
      <alignment horizontal="left" wrapText="1"/>
      <protection locked="0"/>
    </xf>
    <xf numFmtId="0" fontId="0" fillId="0" borderId="10" xfId="0" applyBorder="1" applyAlignment="1" applyProtection="1">
      <alignment horizontal="left" wrapText="1"/>
      <protection locked="0"/>
    </xf>
    <xf numFmtId="0" fontId="2" fillId="2" borderId="45" xfId="0" applyFont="1" applyFill="1" applyBorder="1" applyAlignment="1">
      <alignment horizontal="center"/>
    </xf>
    <xf numFmtId="0" fontId="2" fillId="0" borderId="16" xfId="0" applyFont="1" applyBorder="1" applyAlignment="1">
      <alignment horizontal="center"/>
    </xf>
    <xf numFmtId="0" fontId="2" fillId="0" borderId="9" xfId="0" applyFont="1" applyBorder="1" applyAlignment="1">
      <alignment horizontal="right"/>
    </xf>
    <xf numFmtId="0" fontId="2" fillId="0" borderId="19" xfId="0" applyFont="1" applyBorder="1" applyAlignment="1">
      <alignment horizontal="right"/>
    </xf>
    <xf numFmtId="0" fontId="2" fillId="0" borderId="22" xfId="0" applyFont="1" applyBorder="1" applyAlignment="1">
      <alignment horizontal="right"/>
    </xf>
    <xf numFmtId="167" fontId="7" fillId="3" borderId="20" xfId="0" applyNumberFormat="1" applyFont="1" applyFill="1" applyBorder="1" applyAlignment="1" applyProtection="1">
      <alignment horizontal="centerContinuous"/>
      <protection locked="0"/>
    </xf>
    <xf numFmtId="0" fontId="2" fillId="0" borderId="29" xfId="0" applyFont="1" applyBorder="1" applyAlignment="1">
      <alignment horizontal="centerContinuous"/>
    </xf>
    <xf numFmtId="0" fontId="7" fillId="3" borderId="0" xfId="0" applyFont="1" applyFill="1" applyAlignment="1" applyProtection="1">
      <alignment horizontal="centerContinuous"/>
      <protection locked="0"/>
    </xf>
    <xf numFmtId="0" fontId="2" fillId="2" borderId="14" xfId="0" applyFont="1" applyFill="1" applyBorder="1" applyAlignment="1">
      <alignment horizontal="centerContinuous"/>
    </xf>
    <xf numFmtId="0" fontId="2" fillId="2" borderId="15" xfId="0" applyFont="1" applyFill="1" applyBorder="1" applyAlignment="1">
      <alignment horizontal="centerContinuous"/>
    </xf>
    <xf numFmtId="0" fontId="2" fillId="2" borderId="16" xfId="0" applyFont="1" applyFill="1" applyBorder="1" applyAlignment="1">
      <alignment horizontal="centerContinuous"/>
    </xf>
    <xf numFmtId="3" fontId="7" fillId="2" borderId="40" xfId="0" applyNumberFormat="1" applyFont="1" applyFill="1" applyBorder="1" applyAlignment="1">
      <alignment horizontal="centerContinuous" vertical="center"/>
    </xf>
    <xf numFmtId="3" fontId="7" fillId="2" borderId="26" xfId="0" applyNumberFormat="1" applyFont="1" applyFill="1" applyBorder="1" applyAlignment="1">
      <alignment horizontal="centerContinuous" vertical="center"/>
    </xf>
    <xf numFmtId="3" fontId="7" fillId="2" borderId="41" xfId="0" applyNumberFormat="1" applyFont="1" applyFill="1" applyBorder="1" applyAlignment="1">
      <alignment horizontal="centerContinuous" vertical="center"/>
    </xf>
    <xf numFmtId="0" fontId="2" fillId="0" borderId="9" xfId="0" applyFont="1" applyBorder="1" applyAlignment="1">
      <alignment horizontal="centerContinuous" vertical="center" wrapText="1"/>
    </xf>
    <xf numFmtId="0" fontId="2" fillId="0" borderId="11" xfId="0" applyFont="1" applyBorder="1" applyAlignment="1">
      <alignment horizontal="centerContinuous" vertical="center" wrapText="1"/>
    </xf>
    <xf numFmtId="0" fontId="2" fillId="0" borderId="15" xfId="0" applyFont="1" applyBorder="1" applyAlignment="1">
      <alignment horizontal="centerContinuous" vertical="center" wrapText="1"/>
    </xf>
    <xf numFmtId="0" fontId="2" fillId="0" borderId="10" xfId="0" applyFont="1" applyBorder="1" applyAlignment="1">
      <alignment horizontal="centerContinuous" vertical="center" wrapText="1"/>
    </xf>
    <xf numFmtId="0" fontId="2" fillId="2" borderId="9" xfId="0" applyFont="1" applyFill="1" applyBorder="1" applyAlignment="1">
      <alignment horizontal="centerContinuous"/>
    </xf>
    <xf numFmtId="0" fontId="2" fillId="2" borderId="11" xfId="0" applyFont="1" applyFill="1" applyBorder="1" applyAlignment="1">
      <alignment horizontal="centerContinuous"/>
    </xf>
    <xf numFmtId="0" fontId="2" fillId="2" borderId="10" xfId="0" applyFont="1" applyFill="1" applyBorder="1" applyAlignment="1">
      <alignment horizontal="centerContinuous"/>
    </xf>
    <xf numFmtId="0" fontId="2" fillId="2" borderId="9" xfId="0" applyFont="1" applyFill="1" applyBorder="1" applyAlignment="1">
      <alignment horizontal="centerContinuous" wrapText="1"/>
    </xf>
    <xf numFmtId="0" fontId="2" fillId="2" borderId="11" xfId="0" applyFont="1" applyFill="1" applyBorder="1" applyAlignment="1">
      <alignment horizontal="centerContinuous" wrapText="1"/>
    </xf>
    <xf numFmtId="0" fontId="2" fillId="2" borderId="10" xfId="0" applyFont="1" applyFill="1" applyBorder="1" applyAlignment="1">
      <alignment horizontal="centerContinuous" wrapText="1"/>
    </xf>
    <xf numFmtId="0" fontId="7" fillId="0" borderId="0" xfId="0" applyFont="1" applyAlignment="1">
      <alignment horizontal="centerContinuous"/>
    </xf>
    <xf numFmtId="0" fontId="0" fillId="0" borderId="0" xfId="0" applyAlignment="1">
      <alignment horizontal="centerContinuous"/>
    </xf>
    <xf numFmtId="0" fontId="0" fillId="0" borderId="12" xfId="0" applyBorder="1" applyAlignment="1">
      <alignment horizontal="centerContinuous" wrapText="1"/>
    </xf>
    <xf numFmtId="0" fontId="9" fillId="0" borderId="17" xfId="0" applyFont="1" applyBorder="1" applyAlignment="1">
      <alignment vertical="top" wrapText="1"/>
    </xf>
    <xf numFmtId="0" fontId="9" fillId="0" borderId="19" xfId="0" applyFont="1" applyBorder="1" applyAlignment="1">
      <alignment vertical="top" wrapText="1"/>
    </xf>
    <xf numFmtId="0" fontId="9" fillId="0" borderId="38" xfId="0" applyFont="1" applyBorder="1" applyAlignment="1">
      <alignment vertical="top" wrapText="1"/>
    </xf>
    <xf numFmtId="0" fontId="2" fillId="0" borderId="16" xfId="0" applyFont="1" applyBorder="1" applyAlignment="1">
      <alignment horizontal="centerContinuous" vertical="center" wrapText="1"/>
    </xf>
    <xf numFmtId="0" fontId="0" fillId="0" borderId="10" xfId="0" applyBorder="1"/>
    <xf numFmtId="0" fontId="2" fillId="0" borderId="11" xfId="0" applyFont="1" applyBorder="1"/>
    <xf numFmtId="0" fontId="2" fillId="0" borderId="19" xfId="0" applyFont="1" applyBorder="1"/>
    <xf numFmtId="0" fontId="2" fillId="0" borderId="20" xfId="0" applyFont="1" applyBorder="1"/>
    <xf numFmtId="0" fontId="0" fillId="0" borderId="9" xfId="0" applyBorder="1"/>
    <xf numFmtId="0" fontId="2" fillId="0" borderId="17" xfId="0" applyFont="1" applyBorder="1" applyAlignment="1">
      <alignment horizontal="right" indent="1"/>
    </xf>
    <xf numFmtId="42" fontId="2" fillId="0" borderId="12" xfId="0" applyNumberFormat="1" applyFont="1" applyBorder="1"/>
    <xf numFmtId="0" fontId="2" fillId="0" borderId="22" xfId="0" applyFont="1" applyBorder="1"/>
    <xf numFmtId="0" fontId="0" fillId="3" borderId="1" xfId="0" applyFill="1" applyBorder="1" applyAlignment="1" applyProtection="1">
      <alignment vertical="top" wrapText="1"/>
      <protection locked="0"/>
    </xf>
    <xf numFmtId="0" fontId="0" fillId="3" borderId="2" xfId="0" applyFill="1" applyBorder="1" applyAlignment="1" applyProtection="1">
      <alignment vertical="top"/>
      <protection locked="0"/>
    </xf>
    <xf numFmtId="0" fontId="0" fillId="3" borderId="3" xfId="0" applyFill="1" applyBorder="1" applyAlignment="1" applyProtection="1">
      <alignment vertical="top"/>
      <protection locked="0"/>
    </xf>
    <xf numFmtId="0" fontId="0" fillId="3" borderId="4" xfId="0" applyFill="1" applyBorder="1" applyAlignment="1" applyProtection="1">
      <alignment vertical="top"/>
      <protection locked="0"/>
    </xf>
    <xf numFmtId="0" fontId="0" fillId="3" borderId="0" xfId="0" applyFill="1" applyAlignment="1" applyProtection="1">
      <alignment vertical="top"/>
      <protection locked="0"/>
    </xf>
    <xf numFmtId="0" fontId="0" fillId="3" borderId="5" xfId="0" applyFill="1" applyBorder="1" applyAlignment="1" applyProtection="1">
      <alignment vertical="top"/>
      <protection locked="0"/>
    </xf>
    <xf numFmtId="0" fontId="0" fillId="3" borderId="6" xfId="0" applyFill="1" applyBorder="1" applyAlignment="1" applyProtection="1">
      <alignment vertical="top"/>
      <protection locked="0"/>
    </xf>
    <xf numFmtId="0" fontId="0" fillId="3" borderId="7" xfId="0" applyFill="1" applyBorder="1" applyAlignment="1" applyProtection="1">
      <alignment vertical="top"/>
      <protection locked="0"/>
    </xf>
    <xf numFmtId="0" fontId="0" fillId="3" borderId="8" xfId="0" applyFill="1" applyBorder="1" applyAlignment="1" applyProtection="1">
      <alignment vertical="top"/>
      <protection locked="0"/>
    </xf>
    <xf numFmtId="49" fontId="0" fillId="3" borderId="17" xfId="0" applyNumberFormat="1" applyFill="1" applyBorder="1" applyAlignment="1" applyProtection="1">
      <alignment vertical="top" wrapText="1"/>
      <protection locked="0"/>
    </xf>
    <xf numFmtId="49" fontId="0" fillId="3" borderId="0" xfId="0" applyNumberFormat="1" applyFill="1" applyAlignment="1" applyProtection="1">
      <alignment vertical="top" wrapText="1"/>
      <protection locked="0"/>
    </xf>
    <xf numFmtId="49" fontId="0" fillId="3" borderId="18" xfId="0" applyNumberFormat="1" applyFill="1" applyBorder="1" applyAlignment="1" applyProtection="1">
      <alignment vertical="top" wrapText="1"/>
      <protection locked="0"/>
    </xf>
    <xf numFmtId="49" fontId="0" fillId="3" borderId="19" xfId="0" applyNumberFormat="1" applyFill="1" applyBorder="1" applyAlignment="1" applyProtection="1">
      <alignment vertical="top" wrapText="1"/>
      <protection locked="0"/>
    </xf>
    <xf numFmtId="49" fontId="0" fillId="3" borderId="20" xfId="0" applyNumberFormat="1" applyFill="1" applyBorder="1" applyAlignment="1" applyProtection="1">
      <alignment vertical="top" wrapText="1"/>
      <protection locked="0"/>
    </xf>
    <xf numFmtId="49" fontId="0" fillId="3" borderId="21" xfId="0" applyNumberFormat="1" applyFill="1" applyBorder="1" applyAlignment="1" applyProtection="1">
      <alignment vertical="top" wrapText="1"/>
      <protection locked="0"/>
    </xf>
    <xf numFmtId="49" fontId="0" fillId="3" borderId="14" xfId="0" applyNumberFormat="1" applyFill="1" applyBorder="1" applyAlignment="1" applyProtection="1">
      <alignment horizontal="centerContinuous" vertical="top" wrapText="1"/>
      <protection locked="0"/>
    </xf>
    <xf numFmtId="49" fontId="0" fillId="3" borderId="15" xfId="0" applyNumberFormat="1" applyFill="1" applyBorder="1" applyAlignment="1" applyProtection="1">
      <alignment horizontal="centerContinuous" vertical="top" wrapText="1"/>
      <protection locked="0"/>
    </xf>
    <xf numFmtId="49" fontId="0" fillId="3" borderId="16" xfId="0" applyNumberFormat="1" applyFill="1" applyBorder="1" applyAlignment="1" applyProtection="1">
      <alignment horizontal="centerContinuous" vertical="top" wrapText="1"/>
      <protection locked="0"/>
    </xf>
    <xf numFmtId="0" fontId="2" fillId="0" borderId="14" xfId="0" applyFont="1" applyBorder="1" applyAlignment="1">
      <alignment vertical="top" wrapText="1"/>
    </xf>
    <xf numFmtId="0" fontId="2" fillId="0" borderId="17" xfId="0" applyFont="1" applyBorder="1" applyAlignment="1">
      <alignment vertical="top" wrapText="1"/>
    </xf>
    <xf numFmtId="0" fontId="2" fillId="2" borderId="10" xfId="0" applyFont="1" applyFill="1" applyBorder="1" applyAlignment="1">
      <alignment horizontal="center"/>
    </xf>
    <xf numFmtId="0" fontId="0" fillId="3" borderId="9" xfId="0" applyFill="1" applyBorder="1" applyAlignment="1" applyProtection="1">
      <alignment horizontal="left"/>
      <protection locked="0"/>
    </xf>
    <xf numFmtId="0" fontId="0" fillId="3" borderId="11" xfId="0" applyFill="1" applyBorder="1" applyAlignment="1" applyProtection="1">
      <alignment horizontal="left"/>
      <protection locked="0"/>
    </xf>
    <xf numFmtId="0" fontId="0" fillId="3" borderId="10" xfId="0" applyFill="1" applyBorder="1" applyAlignment="1" applyProtection="1">
      <alignment horizontal="left"/>
      <protection locked="0"/>
    </xf>
    <xf numFmtId="0" fontId="0" fillId="3" borderId="46" xfId="0" applyFill="1" applyBorder="1" applyAlignment="1" applyProtection="1">
      <alignment horizontal="left"/>
      <protection locked="0"/>
    </xf>
    <xf numFmtId="0" fontId="0" fillId="3" borderId="39" xfId="0" applyFill="1" applyBorder="1" applyAlignment="1" applyProtection="1">
      <alignment horizontal="left"/>
      <protection locked="0"/>
    </xf>
    <xf numFmtId="0" fontId="0" fillId="3" borderId="47" xfId="0" applyFill="1" applyBorder="1" applyAlignment="1" applyProtection="1">
      <alignment horizontal="left"/>
      <protection locked="0"/>
    </xf>
    <xf numFmtId="0" fontId="2" fillId="2" borderId="14" xfId="0" applyFont="1" applyFill="1" applyBorder="1" applyAlignment="1">
      <alignment horizontal="center"/>
    </xf>
    <xf numFmtId="0" fontId="2" fillId="2" borderId="15" xfId="0" applyFont="1" applyFill="1" applyBorder="1" applyAlignment="1">
      <alignment horizontal="center"/>
    </xf>
    <xf numFmtId="0" fontId="2" fillId="2" borderId="16" xfId="0" applyFont="1" applyFill="1" applyBorder="1" applyAlignment="1">
      <alignment horizontal="center"/>
    </xf>
    <xf numFmtId="1" fontId="6" fillId="0" borderId="9" xfId="0" applyNumberFormat="1" applyFont="1" applyBorder="1" applyAlignment="1" applyProtection="1">
      <alignment horizontal="right" wrapText="1"/>
      <protection locked="0"/>
    </xf>
    <xf numFmtId="1" fontId="6" fillId="0" borderId="10" xfId="0" applyNumberFormat="1" applyFont="1" applyBorder="1" applyAlignment="1" applyProtection="1">
      <alignment horizontal="right" wrapText="1"/>
      <protection locked="0"/>
    </xf>
    <xf numFmtId="170" fontId="0" fillId="3" borderId="9" xfId="0" applyNumberFormat="1" applyFill="1" applyBorder="1" applyAlignment="1" applyProtection="1">
      <alignment horizontal="left"/>
      <protection locked="0"/>
    </xf>
    <xf numFmtId="170" fontId="0" fillId="3" borderId="11" xfId="0" applyNumberFormat="1" applyFill="1" applyBorder="1" applyAlignment="1" applyProtection="1">
      <alignment horizontal="left"/>
      <protection locked="0"/>
    </xf>
    <xf numFmtId="170" fontId="0" fillId="3" borderId="10" xfId="0" applyNumberFormat="1" applyFill="1" applyBorder="1" applyAlignment="1" applyProtection="1">
      <alignment horizontal="left"/>
      <protection locked="0"/>
    </xf>
    <xf numFmtId="0" fontId="4" fillId="3" borderId="9" xfId="4" applyFill="1" applyBorder="1" applyAlignment="1" applyProtection="1">
      <alignment horizontal="left"/>
      <protection locked="0"/>
    </xf>
    <xf numFmtId="0" fontId="4" fillId="3" borderId="11" xfId="4" applyFill="1" applyBorder="1" applyAlignment="1" applyProtection="1">
      <alignment horizontal="left"/>
      <protection locked="0"/>
    </xf>
    <xf numFmtId="0" fontId="4" fillId="3" borderId="10" xfId="4" applyFill="1" applyBorder="1" applyAlignment="1" applyProtection="1">
      <alignment horizontal="left"/>
      <protection locked="0"/>
    </xf>
    <xf numFmtId="0" fontId="0" fillId="3" borderId="13" xfId="0" applyFill="1" applyBorder="1" applyAlignment="1" applyProtection="1">
      <alignment horizontal="center"/>
      <protection locked="0"/>
    </xf>
    <xf numFmtId="0" fontId="0" fillId="3" borderId="12" xfId="0" applyFill="1" applyBorder="1" applyAlignment="1" applyProtection="1">
      <alignment horizontal="center"/>
      <protection locked="0"/>
    </xf>
    <xf numFmtId="0" fontId="0" fillId="0" borderId="0" xfId="0" applyAlignment="1">
      <alignment horizontal="left"/>
    </xf>
    <xf numFmtId="0" fontId="6" fillId="3" borderId="13" xfId="0" applyFont="1" applyFill="1" applyBorder="1" applyAlignment="1" applyProtection="1">
      <alignment horizontal="center" wrapText="1"/>
      <protection locked="0"/>
    </xf>
    <xf numFmtId="9" fontId="0" fillId="3" borderId="9" xfId="3" applyFont="1" applyFill="1" applyBorder="1" applyAlignment="1" applyProtection="1">
      <alignment horizontal="center"/>
      <protection locked="0"/>
    </xf>
    <xf numFmtId="9" fontId="0" fillId="3" borderId="10" xfId="3" applyFont="1" applyFill="1" applyBorder="1" applyAlignment="1" applyProtection="1">
      <alignment horizontal="center"/>
      <protection locked="0"/>
    </xf>
    <xf numFmtId="168" fontId="0" fillId="0" borderId="9" xfId="2" applyNumberFormat="1" applyFont="1" applyFill="1" applyBorder="1" applyAlignment="1" applyProtection="1">
      <alignment horizontal="right"/>
      <protection locked="0"/>
    </xf>
    <xf numFmtId="168" fontId="0" fillId="0" borderId="10" xfId="2" applyNumberFormat="1" applyFont="1" applyFill="1" applyBorder="1" applyAlignment="1" applyProtection="1">
      <alignment horizontal="right"/>
      <protection locked="0"/>
    </xf>
    <xf numFmtId="0" fontId="0" fillId="0" borderId="9" xfId="0" applyBorder="1" applyAlignment="1" applyProtection="1">
      <alignment horizontal="left" wrapText="1"/>
      <protection locked="0"/>
    </xf>
    <xf numFmtId="0" fontId="0" fillId="0" borderId="11" xfId="0" applyBorder="1" applyAlignment="1" applyProtection="1">
      <alignment horizontal="left" wrapText="1"/>
      <protection locked="0"/>
    </xf>
    <xf numFmtId="0" fontId="0" fillId="0" borderId="10" xfId="0" applyBorder="1" applyAlignment="1" applyProtection="1">
      <alignment horizontal="left" wrapText="1"/>
      <protection locked="0"/>
    </xf>
    <xf numFmtId="0" fontId="2" fillId="0" borderId="20" xfId="0" applyFont="1" applyBorder="1" applyAlignment="1">
      <alignment horizontal="center"/>
    </xf>
    <xf numFmtId="0" fontId="2" fillId="0" borderId="21" xfId="0" applyFont="1" applyBorder="1" applyAlignment="1">
      <alignment horizontal="center"/>
    </xf>
    <xf numFmtId="168" fontId="6" fillId="0" borderId="9" xfId="2" applyNumberFormat="1" applyFont="1" applyFill="1" applyBorder="1" applyAlignment="1" applyProtection="1">
      <alignment horizontal="right" wrapText="1"/>
      <protection locked="0"/>
    </xf>
    <xf numFmtId="168" fontId="6" fillId="0" borderId="10" xfId="2" applyNumberFormat="1" applyFont="1" applyFill="1" applyBorder="1" applyAlignment="1" applyProtection="1">
      <alignment horizontal="right" wrapText="1"/>
      <protection locked="0"/>
    </xf>
  </cellXfs>
  <cellStyles count="5">
    <cellStyle name="Comma" xfId="1" builtinId="3"/>
    <cellStyle name="Currency" xfId="2" builtinId="4"/>
    <cellStyle name="Hyperlink" xfId="4" builtinId="8"/>
    <cellStyle name="Normal" xfId="0" builtinId="0"/>
    <cellStyle name="Percent" xfId="3" builtinId="5"/>
  </cellStyles>
  <dxfs count="3">
    <dxf>
      <fill>
        <patternFill patternType="none">
          <bgColor auto="1"/>
        </patternFill>
      </fill>
    </dxf>
    <dxf>
      <font>
        <b val="0"/>
        <i val="0"/>
      </font>
      <numFmt numFmtId="0" formatCode="General"/>
      <fill>
        <patternFill patternType="none">
          <bgColor auto="1"/>
        </patternFill>
      </fill>
      <border>
        <left/>
        <right/>
        <top/>
        <bottom/>
        <vertical/>
        <horizontal/>
      </border>
    </dxf>
    <dxf>
      <fill>
        <patternFill>
          <bgColor rgb="FFCCFFFF"/>
        </patternFill>
      </fill>
    </dxf>
  </dxfs>
  <tableStyles count="0" defaultTableStyle="TableStyleMedium2" defaultPivotStyle="PivotStyleLight16"/>
  <colors>
    <mruColors>
      <color rgb="FFCCFF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jpe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10.png"/><Relationship Id="rId2" Type="http://schemas.openxmlformats.org/officeDocument/2006/relationships/image" Target="../media/image9.jpeg"/><Relationship Id="rId1" Type="http://schemas.openxmlformats.org/officeDocument/2006/relationships/image" Target="../media/image8.png"/><Relationship Id="rId4" Type="http://schemas.openxmlformats.org/officeDocument/2006/relationships/image" Target="../media/image11.png"/></Relationships>
</file>

<file path=xl/drawings/_rels/drawing3.xml.rels><?xml version="1.0" encoding="UTF-8" standalone="yes"?>
<Relationships xmlns="http://schemas.openxmlformats.org/package/2006/relationships"><Relationship Id="rId3" Type="http://schemas.openxmlformats.org/officeDocument/2006/relationships/image" Target="../media/image14.jpeg"/><Relationship Id="rId2" Type="http://schemas.openxmlformats.org/officeDocument/2006/relationships/image" Target="../media/image13.jpeg"/><Relationship Id="rId1" Type="http://schemas.openxmlformats.org/officeDocument/2006/relationships/image" Target="../media/image12.jpeg"/><Relationship Id="rId6" Type="http://schemas.openxmlformats.org/officeDocument/2006/relationships/image" Target="../media/image17.jpeg"/><Relationship Id="rId5" Type="http://schemas.openxmlformats.org/officeDocument/2006/relationships/image" Target="../media/image16.jpeg"/><Relationship Id="rId4" Type="http://schemas.openxmlformats.org/officeDocument/2006/relationships/image" Target="../media/image15.jpeg"/></Relationships>
</file>

<file path=xl/drawings/drawing1.xml><?xml version="1.0" encoding="utf-8"?>
<xdr:wsDr xmlns:xdr="http://schemas.openxmlformats.org/drawingml/2006/spreadsheetDrawing" xmlns:a="http://schemas.openxmlformats.org/drawingml/2006/main">
  <xdr:twoCellAnchor>
    <xdr:from>
      <xdr:col>9</xdr:col>
      <xdr:colOff>431659</xdr:colOff>
      <xdr:row>23</xdr:row>
      <xdr:rowOff>76200</xdr:rowOff>
    </xdr:from>
    <xdr:to>
      <xdr:col>13</xdr:col>
      <xdr:colOff>81824</xdr:colOff>
      <xdr:row>37</xdr:row>
      <xdr:rowOff>181632</xdr:rowOff>
    </xdr:to>
    <xdr:pic>
      <xdr:nvPicPr>
        <xdr:cNvPr id="2" name="Picture 1" descr="June 2026 CVTS">
          <a:extLst>
            <a:ext uri="{FF2B5EF4-FFF2-40B4-BE49-F238E27FC236}">
              <a16:creationId xmlns:a16="http://schemas.microsoft.com/office/drawing/2014/main" id="{EBC4D591-9CBC-4777-A4D7-880D7ED6998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5918059" y="4533900"/>
          <a:ext cx="2088565" cy="2772432"/>
        </a:xfrm>
        <a:prstGeom prst="rect">
          <a:avLst/>
        </a:prstGeom>
        <a:solidFill>
          <a:srgbClr val="000000">
            <a:shade val="95000"/>
          </a:srgbClr>
        </a:solidFill>
        <a:ln w="444500" cap="sq">
          <a:solidFill>
            <a:srgbClr val="000000"/>
          </a:solidFill>
          <a:miter lim="800000"/>
        </a:ln>
        <a:effectLst>
          <a:outerShdw blurRad="254000" dist="190500" dir="2700000" sy="90000" algn="bl" rotWithShape="0">
            <a:srgbClr val="000000">
              <a:alpha val="40000"/>
            </a:srgbClr>
          </a:outerShdw>
        </a:effectLst>
      </xdr:spPr>
    </xdr:pic>
    <xdr:clientData fLocksWithSheet="0"/>
  </xdr:twoCellAnchor>
  <xdr:twoCellAnchor>
    <xdr:from>
      <xdr:col>15</xdr:col>
      <xdr:colOff>511751</xdr:colOff>
      <xdr:row>25</xdr:row>
      <xdr:rowOff>116904</xdr:rowOff>
    </xdr:from>
    <xdr:to>
      <xdr:col>21</xdr:col>
      <xdr:colOff>573232</xdr:colOff>
      <xdr:row>36</xdr:row>
      <xdr:rowOff>112353</xdr:rowOff>
    </xdr:to>
    <xdr:pic>
      <xdr:nvPicPr>
        <xdr:cNvPr id="3" name="Picture 2" descr="June 2026 CVTS">
          <a:extLst>
            <a:ext uri="{FF2B5EF4-FFF2-40B4-BE49-F238E27FC236}">
              <a16:creationId xmlns:a16="http://schemas.microsoft.com/office/drawing/2014/main" id="{A8D5DBB2-567F-4E2D-9B94-14D40C48DC85}"/>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9655751" y="4955604"/>
          <a:ext cx="3719081" cy="2090949"/>
        </a:xfrm>
        <a:prstGeom prst="rect">
          <a:avLst/>
        </a:prstGeom>
        <a:solidFill>
          <a:srgbClr val="000000">
            <a:shade val="95000"/>
          </a:srgbClr>
        </a:solidFill>
        <a:ln w="444500" cap="sq">
          <a:solidFill>
            <a:srgbClr val="000000"/>
          </a:solidFill>
          <a:miter lim="800000"/>
        </a:ln>
        <a:effectLst>
          <a:outerShdw blurRad="254000" dist="190500" dir="2700000" sy="90000" algn="bl" rotWithShape="0">
            <a:srgbClr val="000000">
              <a:alpha val="40000"/>
            </a:srgbClr>
          </a:outerShdw>
        </a:effectLst>
      </xdr:spPr>
    </xdr:pic>
    <xdr:clientData fLocksWithSheet="0"/>
  </xdr:twoCellAnchor>
  <xdr:twoCellAnchor>
    <xdr:from>
      <xdr:col>3</xdr:col>
      <xdr:colOff>325058</xdr:colOff>
      <xdr:row>23</xdr:row>
      <xdr:rowOff>91048</xdr:rowOff>
    </xdr:from>
    <xdr:to>
      <xdr:col>7</xdr:col>
      <xdr:colOff>19050</xdr:colOff>
      <xdr:row>38</xdr:row>
      <xdr:rowOff>64158</xdr:rowOff>
    </xdr:to>
    <xdr:pic>
      <xdr:nvPicPr>
        <xdr:cNvPr id="5" name="Picture 4" descr="June 2026 CVTS">
          <a:extLst>
            <a:ext uri="{FF2B5EF4-FFF2-40B4-BE49-F238E27FC236}">
              <a16:creationId xmlns:a16="http://schemas.microsoft.com/office/drawing/2014/main" id="{D3A5E872-7EA8-46F7-8457-37A70B1F271C}"/>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xdr:blipFill>
      <xdr:spPr>
        <a:xfrm>
          <a:off x="2153858" y="4548748"/>
          <a:ext cx="2132392" cy="2830610"/>
        </a:xfrm>
        <a:prstGeom prst="rect">
          <a:avLst/>
        </a:prstGeom>
        <a:solidFill>
          <a:srgbClr val="000000">
            <a:shade val="95000"/>
          </a:srgbClr>
        </a:solidFill>
        <a:ln w="444500" cap="sq">
          <a:solidFill>
            <a:srgbClr val="000000"/>
          </a:solidFill>
          <a:miter lim="800000"/>
        </a:ln>
        <a:effectLst>
          <a:outerShdw blurRad="254000" dist="190500" dir="2700000" sy="90000" algn="bl" rotWithShape="0">
            <a:srgbClr val="000000">
              <a:alpha val="40000"/>
            </a:srgbClr>
          </a:outerShdw>
        </a:effectLst>
      </xdr:spPr>
    </xdr:pic>
    <xdr:clientData fLocksWithSheet="0"/>
  </xdr:twoCellAnchor>
  <xdr:twoCellAnchor>
    <xdr:from>
      <xdr:col>2</xdr:col>
      <xdr:colOff>220340</xdr:colOff>
      <xdr:row>6</xdr:row>
      <xdr:rowOff>130711</xdr:rowOff>
    </xdr:from>
    <xdr:to>
      <xdr:col>8</xdr:col>
      <xdr:colOff>266591</xdr:colOff>
      <xdr:row>17</xdr:row>
      <xdr:rowOff>117597</xdr:rowOff>
    </xdr:to>
    <xdr:pic>
      <xdr:nvPicPr>
        <xdr:cNvPr id="6" name="Picture 5" descr="June 2026 CVTS">
          <a:extLst>
            <a:ext uri="{FF2B5EF4-FFF2-40B4-BE49-F238E27FC236}">
              <a16:creationId xmlns:a16="http://schemas.microsoft.com/office/drawing/2014/main" id="{87767672-B50B-4573-A304-6E9FB05088FC}"/>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xdr:blipFill>
      <xdr:spPr>
        <a:xfrm>
          <a:off x="1439540" y="1349911"/>
          <a:ext cx="3703851" cy="2082386"/>
        </a:xfrm>
        <a:prstGeom prst="rect">
          <a:avLst/>
        </a:prstGeom>
        <a:solidFill>
          <a:srgbClr val="000000">
            <a:shade val="95000"/>
          </a:srgbClr>
        </a:solidFill>
        <a:ln w="444500" cap="sq">
          <a:solidFill>
            <a:srgbClr val="000000"/>
          </a:solidFill>
          <a:miter lim="800000"/>
        </a:ln>
        <a:effectLst>
          <a:outerShdw blurRad="254000" dist="190500" dir="2700000" sy="90000" algn="bl" rotWithShape="0">
            <a:srgbClr val="000000">
              <a:alpha val="40000"/>
            </a:srgbClr>
          </a:outerShdw>
        </a:effectLst>
      </xdr:spPr>
    </xdr:pic>
    <xdr:clientData fLocksWithSheet="0"/>
  </xdr:twoCellAnchor>
  <xdr:twoCellAnchor>
    <xdr:from>
      <xdr:col>3</xdr:col>
      <xdr:colOff>475120</xdr:colOff>
      <xdr:row>43</xdr:row>
      <xdr:rowOff>152400</xdr:rowOff>
    </xdr:from>
    <xdr:to>
      <xdr:col>7</xdr:col>
      <xdr:colOff>132460</xdr:colOff>
      <xdr:row>58</xdr:row>
      <xdr:rowOff>86382</xdr:rowOff>
    </xdr:to>
    <xdr:pic>
      <xdr:nvPicPr>
        <xdr:cNvPr id="8" name="Picture 7" descr="June 2026 CVTS">
          <a:extLst>
            <a:ext uri="{FF2B5EF4-FFF2-40B4-BE49-F238E27FC236}">
              <a16:creationId xmlns:a16="http://schemas.microsoft.com/office/drawing/2014/main" id="{4A421E2D-D850-4F4C-99ED-D32256BC6323}"/>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xdr:blipFill>
      <xdr:spPr>
        <a:xfrm>
          <a:off x="2303920" y="8020050"/>
          <a:ext cx="2095740" cy="2648607"/>
        </a:xfrm>
        <a:prstGeom prst="rect">
          <a:avLst/>
        </a:prstGeom>
        <a:solidFill>
          <a:srgbClr val="000000">
            <a:shade val="95000"/>
          </a:srgbClr>
        </a:solidFill>
        <a:ln w="444500" cap="sq">
          <a:solidFill>
            <a:srgbClr val="000000"/>
          </a:solidFill>
          <a:miter lim="800000"/>
        </a:ln>
        <a:effectLst>
          <a:outerShdw blurRad="254000" dist="190500" dir="2700000" sy="90000" algn="bl" rotWithShape="0">
            <a:srgbClr val="000000">
              <a:alpha val="40000"/>
            </a:srgbClr>
          </a:outerShdw>
        </a:effectLst>
      </xdr:spPr>
    </xdr:pic>
    <xdr:clientData fLocksWithSheet="0"/>
  </xdr:twoCellAnchor>
  <xdr:twoCellAnchor>
    <xdr:from>
      <xdr:col>9</xdr:col>
      <xdr:colOff>452577</xdr:colOff>
      <xdr:row>44</xdr:row>
      <xdr:rowOff>0</xdr:rowOff>
    </xdr:from>
    <xdr:to>
      <xdr:col>15</xdr:col>
      <xdr:colOff>504253</xdr:colOff>
      <xdr:row>58</xdr:row>
      <xdr:rowOff>114957</xdr:rowOff>
    </xdr:to>
    <xdr:pic>
      <xdr:nvPicPr>
        <xdr:cNvPr id="10" name="Picture 9" descr="June 2026 CVTS">
          <a:extLst>
            <a:ext uri="{FF2B5EF4-FFF2-40B4-BE49-F238E27FC236}">
              <a16:creationId xmlns:a16="http://schemas.microsoft.com/office/drawing/2014/main" id="{D240D70A-8D53-46FC-863D-2022F86AF953}"/>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xdr:blipFill>
      <xdr:spPr>
        <a:xfrm>
          <a:off x="5938977" y="8458200"/>
          <a:ext cx="3709276" cy="2781957"/>
        </a:xfrm>
        <a:prstGeom prst="rect">
          <a:avLst/>
        </a:prstGeom>
        <a:solidFill>
          <a:srgbClr val="000000">
            <a:shade val="95000"/>
          </a:srgbClr>
        </a:solidFill>
        <a:ln w="444500" cap="sq">
          <a:solidFill>
            <a:srgbClr val="000000"/>
          </a:solidFill>
          <a:miter lim="800000"/>
        </a:ln>
        <a:effectLst>
          <a:outerShdw blurRad="254000" dist="190500" dir="2700000" sy="90000" algn="bl" rotWithShape="0">
            <a:srgbClr val="000000">
              <a:alpha val="40000"/>
            </a:srgbClr>
          </a:outerShdw>
        </a:effectLst>
      </xdr:spPr>
    </xdr:pic>
    <xdr:clientData fLocksWithSheet="0"/>
  </xdr:twoCellAnchor>
  <xdr:twoCellAnchor>
    <xdr:from>
      <xdr:col>10</xdr:col>
      <xdr:colOff>209551</xdr:colOff>
      <xdr:row>6</xdr:row>
      <xdr:rowOff>38100</xdr:rowOff>
    </xdr:from>
    <xdr:to>
      <xdr:col>16</xdr:col>
      <xdr:colOff>255800</xdr:colOff>
      <xdr:row>17</xdr:row>
      <xdr:rowOff>24986</xdr:rowOff>
    </xdr:to>
    <xdr:pic>
      <xdr:nvPicPr>
        <xdr:cNvPr id="13" name="Picture 12" descr="June 2026 CVTS">
          <a:extLst>
            <a:ext uri="{FF2B5EF4-FFF2-40B4-BE49-F238E27FC236}">
              <a16:creationId xmlns:a16="http://schemas.microsoft.com/office/drawing/2014/main" id="{22454805-47A2-4C97-BBC3-EE9B50A7F4A3}"/>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rcRect/>
        <a:stretch/>
      </xdr:blipFill>
      <xdr:spPr>
        <a:xfrm>
          <a:off x="6305551" y="1257300"/>
          <a:ext cx="3703849" cy="2082386"/>
        </a:xfrm>
        <a:prstGeom prst="rect">
          <a:avLst/>
        </a:prstGeom>
        <a:solidFill>
          <a:srgbClr val="000000">
            <a:shade val="95000"/>
          </a:srgbClr>
        </a:solidFill>
        <a:ln w="444500" cap="sq">
          <a:solidFill>
            <a:srgbClr val="000000"/>
          </a:solidFill>
          <a:miter lim="800000"/>
        </a:ln>
        <a:effectLst>
          <a:outerShdw blurRad="254000" dist="190500" dir="2700000" sy="90000" algn="bl" rotWithShape="0">
            <a:srgbClr val="000000">
              <a:alpha val="40000"/>
            </a:srgbClr>
          </a:outerShdw>
        </a:effectLst>
      </xdr:spPr>
    </xdr:pic>
    <xdr:clientData fLocksWithSheet="0"/>
  </xdr:twoCellAnchor>
</xdr:wsDr>
</file>

<file path=xl/drawings/drawing2.xml><?xml version="1.0" encoding="utf-8"?>
<xdr:wsDr xmlns:xdr="http://schemas.openxmlformats.org/drawingml/2006/spreadsheetDrawing" xmlns:a="http://schemas.openxmlformats.org/drawingml/2006/main">
  <xdr:twoCellAnchor>
    <xdr:from>
      <xdr:col>2</xdr:col>
      <xdr:colOff>188588</xdr:colOff>
      <xdr:row>24</xdr:row>
      <xdr:rowOff>57150</xdr:rowOff>
    </xdr:from>
    <xdr:to>
      <xdr:col>8</xdr:col>
      <xdr:colOff>248695</xdr:colOff>
      <xdr:row>38</xdr:row>
      <xdr:rowOff>162582</xdr:rowOff>
    </xdr:to>
    <xdr:pic>
      <xdr:nvPicPr>
        <xdr:cNvPr id="12" name="Picture 11" descr="Construction Winter 2025">
          <a:extLst>
            <a:ext uri="{FF2B5EF4-FFF2-40B4-BE49-F238E27FC236}">
              <a16:creationId xmlns:a16="http://schemas.microsoft.com/office/drawing/2014/main" id="{76935D3C-9A4A-4D9F-884F-E1B037EB96A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1407788" y="4486275"/>
          <a:ext cx="3717707" cy="2639082"/>
        </a:xfrm>
        <a:prstGeom prst="rect">
          <a:avLst/>
        </a:prstGeom>
        <a:solidFill>
          <a:srgbClr val="000000">
            <a:shade val="95000"/>
          </a:srgbClr>
        </a:solidFill>
        <a:ln w="444500" cap="sq">
          <a:solidFill>
            <a:srgbClr val="000000"/>
          </a:solidFill>
          <a:miter lim="800000"/>
        </a:ln>
        <a:effectLst>
          <a:outerShdw blurRad="254000" dist="190500" dir="2700000" sy="90000" algn="bl" rotWithShape="0">
            <a:srgbClr val="000000">
              <a:alpha val="40000"/>
            </a:srgbClr>
          </a:outerShdw>
        </a:effectLst>
      </xdr:spPr>
    </xdr:pic>
    <xdr:clientData fLocksWithSheet="0"/>
  </xdr:twoCellAnchor>
  <xdr:twoCellAnchor>
    <xdr:from>
      <xdr:col>10</xdr:col>
      <xdr:colOff>435551</xdr:colOff>
      <xdr:row>24</xdr:row>
      <xdr:rowOff>76200</xdr:rowOff>
    </xdr:from>
    <xdr:to>
      <xdr:col>16</xdr:col>
      <xdr:colOff>497032</xdr:colOff>
      <xdr:row>39</xdr:row>
      <xdr:rowOff>657</xdr:rowOff>
    </xdr:to>
    <xdr:pic>
      <xdr:nvPicPr>
        <xdr:cNvPr id="14" name="Picture 13" descr="Construction Winter 2025">
          <a:extLst>
            <a:ext uri="{FF2B5EF4-FFF2-40B4-BE49-F238E27FC236}">
              <a16:creationId xmlns:a16="http://schemas.microsoft.com/office/drawing/2014/main" id="{9365BF47-8854-4E47-B8F8-93A098CA9B3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6531551" y="4505325"/>
          <a:ext cx="3719081" cy="2639082"/>
        </a:xfrm>
        <a:prstGeom prst="rect">
          <a:avLst/>
        </a:prstGeom>
        <a:solidFill>
          <a:srgbClr val="000000">
            <a:shade val="95000"/>
          </a:srgbClr>
        </a:solidFill>
        <a:ln w="444500" cap="sq">
          <a:solidFill>
            <a:srgbClr val="000000"/>
          </a:solidFill>
          <a:miter lim="800000"/>
        </a:ln>
        <a:effectLst>
          <a:outerShdw blurRad="254000" dist="190500" dir="2700000" sy="90000" algn="bl" rotWithShape="0">
            <a:srgbClr val="000000">
              <a:alpha val="40000"/>
            </a:srgbClr>
          </a:outerShdw>
        </a:effectLst>
      </xdr:spPr>
    </xdr:pic>
    <xdr:clientData fLocksWithSheet="0"/>
  </xdr:twoCellAnchor>
  <xdr:twoCellAnchor>
    <xdr:from>
      <xdr:col>10</xdr:col>
      <xdr:colOff>352425</xdr:colOff>
      <xdr:row>6</xdr:row>
      <xdr:rowOff>95249</xdr:rowOff>
    </xdr:from>
    <xdr:to>
      <xdr:col>16</xdr:col>
      <xdr:colOff>407556</xdr:colOff>
      <xdr:row>17</xdr:row>
      <xdr:rowOff>92733</xdr:rowOff>
    </xdr:to>
    <xdr:pic>
      <xdr:nvPicPr>
        <xdr:cNvPr id="2" name="Picture 1" descr="Construction Winter 2025">
          <a:extLst>
            <a:ext uri="{FF2B5EF4-FFF2-40B4-BE49-F238E27FC236}">
              <a16:creationId xmlns:a16="http://schemas.microsoft.com/office/drawing/2014/main" id="{63A59E26-08C3-456D-8448-05E752F6024B}"/>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xdr:blipFill>
      <xdr:spPr>
        <a:xfrm>
          <a:off x="6448425" y="1266824"/>
          <a:ext cx="3712731" cy="1988209"/>
        </a:xfrm>
        <a:prstGeom prst="rect">
          <a:avLst/>
        </a:prstGeom>
        <a:solidFill>
          <a:srgbClr val="000000">
            <a:shade val="95000"/>
          </a:srgbClr>
        </a:solidFill>
        <a:ln w="444500" cap="sq">
          <a:solidFill>
            <a:srgbClr val="000000"/>
          </a:solidFill>
          <a:miter lim="800000"/>
        </a:ln>
        <a:effectLst>
          <a:outerShdw blurRad="254000" dist="190500" dir="2700000" sy="90000" algn="bl" rotWithShape="0">
            <a:srgbClr val="000000">
              <a:alpha val="40000"/>
            </a:srgbClr>
          </a:outerShdw>
        </a:effectLst>
      </xdr:spPr>
    </xdr:pic>
    <xdr:clientData fLocksWithSheet="0"/>
  </xdr:twoCellAnchor>
  <xdr:twoCellAnchor>
    <xdr:from>
      <xdr:col>2</xdr:col>
      <xdr:colOff>220340</xdr:colOff>
      <xdr:row>6</xdr:row>
      <xdr:rowOff>123825</xdr:rowOff>
    </xdr:from>
    <xdr:to>
      <xdr:col>8</xdr:col>
      <xdr:colOff>266591</xdr:colOff>
      <xdr:row>17</xdr:row>
      <xdr:rowOff>124484</xdr:rowOff>
    </xdr:to>
    <xdr:pic>
      <xdr:nvPicPr>
        <xdr:cNvPr id="3" name="Picture 2" descr="Construction Winter 2025">
          <a:extLst>
            <a:ext uri="{FF2B5EF4-FFF2-40B4-BE49-F238E27FC236}">
              <a16:creationId xmlns:a16="http://schemas.microsoft.com/office/drawing/2014/main" id="{BD42DCFC-AC29-45C9-A5C4-21CBF23E776D}"/>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xdr:blipFill>
      <xdr:spPr>
        <a:xfrm>
          <a:off x="1439540" y="1295400"/>
          <a:ext cx="3703851" cy="1991384"/>
        </a:xfrm>
        <a:prstGeom prst="rect">
          <a:avLst/>
        </a:prstGeom>
        <a:solidFill>
          <a:srgbClr val="000000">
            <a:shade val="95000"/>
          </a:srgbClr>
        </a:solidFill>
        <a:ln w="444500" cap="sq">
          <a:solidFill>
            <a:srgbClr val="000000"/>
          </a:solidFill>
          <a:miter lim="800000"/>
        </a:ln>
        <a:effectLst>
          <a:outerShdw blurRad="254000" dist="190500" dir="2700000" sy="90000" algn="bl" rotWithShape="0">
            <a:srgbClr val="000000">
              <a:alpha val="40000"/>
            </a:srgbClr>
          </a:outerShdw>
        </a:effectLst>
      </xdr:spPr>
    </xdr:pic>
    <xdr:clientData fLocksWithSheet="0"/>
  </xdr:twoCellAnchor>
</xdr:wsDr>
</file>

<file path=xl/drawings/drawing3.xml><?xml version="1.0" encoding="utf-8"?>
<xdr:wsDr xmlns:xdr="http://schemas.openxmlformats.org/drawingml/2006/spreadsheetDrawing" xmlns:a="http://schemas.openxmlformats.org/drawingml/2006/main">
  <xdr:twoCellAnchor>
    <xdr:from>
      <xdr:col>1</xdr:col>
      <xdr:colOff>123825</xdr:colOff>
      <xdr:row>4</xdr:row>
      <xdr:rowOff>477</xdr:rowOff>
    </xdr:from>
    <xdr:to>
      <xdr:col>7</xdr:col>
      <xdr:colOff>188481</xdr:colOff>
      <xdr:row>17</xdr:row>
      <xdr:rowOff>171629</xdr:rowOff>
    </xdr:to>
    <xdr:pic>
      <xdr:nvPicPr>
        <xdr:cNvPr id="4" name="Picture 3" descr="Pre-design Concept Sketch 01 2/22/22&#10;">
          <a:extLst>
            <a:ext uri="{FF2B5EF4-FFF2-40B4-BE49-F238E27FC236}">
              <a16:creationId xmlns:a16="http://schemas.microsoft.com/office/drawing/2014/main" id="{749156BA-472B-4B8A-AEBE-89A51418674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733425" y="810102"/>
          <a:ext cx="3722256" cy="2523827"/>
        </a:xfrm>
        <a:prstGeom prst="rect">
          <a:avLst/>
        </a:prstGeom>
        <a:solidFill>
          <a:srgbClr val="000000">
            <a:shade val="95000"/>
          </a:srgbClr>
        </a:solidFill>
        <a:ln w="444500" cap="sq">
          <a:solidFill>
            <a:srgbClr val="000000"/>
          </a:solidFill>
          <a:miter lim="800000"/>
        </a:ln>
        <a:effectLst>
          <a:outerShdw blurRad="254000" dist="190500" dir="2700000" sy="90000" algn="bl" rotWithShape="0">
            <a:srgbClr val="000000">
              <a:alpha val="40000"/>
            </a:srgbClr>
          </a:outerShdw>
        </a:effectLst>
      </xdr:spPr>
    </xdr:pic>
    <xdr:clientData fLocksWithSheet="0"/>
  </xdr:twoCellAnchor>
  <xdr:oneCellAnchor>
    <xdr:from>
      <xdr:col>0</xdr:col>
      <xdr:colOff>400050</xdr:colOff>
      <xdr:row>18</xdr:row>
      <xdr:rowOff>82550</xdr:rowOff>
    </xdr:from>
    <xdr:ext cx="4429125" cy="247650"/>
    <xdr:sp macro="" textlink="">
      <xdr:nvSpPr>
        <xdr:cNvPr id="14" name="Shape 3" descr="Pre-design Concept Sketch 01 2/22/22&#10;">
          <a:extLst>
            <a:ext uri="{FF2B5EF4-FFF2-40B4-BE49-F238E27FC236}">
              <a16:creationId xmlns:a16="http://schemas.microsoft.com/office/drawing/2014/main" id="{74B43ECA-0C37-4B4B-BAC1-324ACD5A5578}"/>
            </a:ext>
          </a:extLst>
        </xdr:cNvPr>
        <xdr:cNvSpPr txBox="1"/>
      </xdr:nvSpPr>
      <xdr:spPr>
        <a:xfrm>
          <a:off x="400050" y="3425825"/>
          <a:ext cx="4429125" cy="247650"/>
        </a:xfrm>
        <a:prstGeom prst="rect">
          <a:avLst/>
        </a:prstGeom>
        <a:solidFill>
          <a:schemeClr val="dk1"/>
        </a:solidFill>
        <a:ln>
          <a:noFill/>
        </a:ln>
      </xdr:spPr>
      <xdr:txBody>
        <a:bodyPr spcFirstLastPara="1" wrap="square" lIns="91425" tIns="45700" rIns="91425" bIns="45700" anchor="t" anchorCtr="0">
          <a:noAutofit/>
        </a:bodyPr>
        <a:lstStyle/>
        <a:p>
          <a:pPr marL="0" lvl="0" indent="0" algn="ctr" rtl="0">
            <a:spcBef>
              <a:spcPts val="0"/>
            </a:spcBef>
            <a:spcAft>
              <a:spcPts val="0"/>
            </a:spcAft>
            <a:buNone/>
          </a:pPr>
          <a:r>
            <a:rPr lang="en-US" sz="1100" b="1">
              <a:solidFill>
                <a:schemeClr val="lt1"/>
              </a:solidFill>
              <a:latin typeface="Calibri"/>
              <a:ea typeface="Calibri"/>
              <a:cs typeface="Calibri"/>
              <a:sym typeface="Calibri"/>
            </a:rPr>
            <a:t>Pre-design Concept Sketch 01 2/22/22</a:t>
          </a:r>
          <a:endParaRPr sz="1400"/>
        </a:p>
        <a:p>
          <a:pPr marL="0" lvl="0" indent="0" algn="ctr" rtl="0">
            <a:spcBef>
              <a:spcPts val="0"/>
            </a:spcBef>
            <a:spcAft>
              <a:spcPts val="0"/>
            </a:spcAft>
            <a:buNone/>
          </a:pPr>
          <a:endParaRPr sz="1100" b="1">
            <a:solidFill>
              <a:schemeClr val="lt1"/>
            </a:solidFill>
          </a:endParaRPr>
        </a:p>
      </xdr:txBody>
    </xdr:sp>
    <xdr:clientData fLocksWithSheet="0"/>
  </xdr:oneCellAnchor>
  <xdr:twoCellAnchor>
    <xdr:from>
      <xdr:col>10</xdr:col>
      <xdr:colOff>247650</xdr:colOff>
      <xdr:row>4</xdr:row>
      <xdr:rowOff>10138</xdr:rowOff>
    </xdr:from>
    <xdr:to>
      <xdr:col>16</xdr:col>
      <xdr:colOff>315481</xdr:colOff>
      <xdr:row>18</xdr:row>
      <xdr:rowOff>2264</xdr:rowOff>
    </xdr:to>
    <xdr:pic>
      <xdr:nvPicPr>
        <xdr:cNvPr id="5" name="Picture 4" descr="Pre-design Concept Sketch 02 2/22/22&#10;">
          <a:extLst>
            <a:ext uri="{FF2B5EF4-FFF2-40B4-BE49-F238E27FC236}">
              <a16:creationId xmlns:a16="http://schemas.microsoft.com/office/drawing/2014/main" id="{19EE0A2C-59C6-4913-9C99-9C937FA766FF}"/>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6343650" y="819763"/>
          <a:ext cx="3725431" cy="2525776"/>
        </a:xfrm>
        <a:prstGeom prst="rect">
          <a:avLst/>
        </a:prstGeom>
        <a:solidFill>
          <a:srgbClr val="000000">
            <a:shade val="95000"/>
          </a:srgbClr>
        </a:solidFill>
        <a:ln w="444500" cap="sq">
          <a:solidFill>
            <a:srgbClr val="000000"/>
          </a:solidFill>
          <a:miter lim="800000"/>
        </a:ln>
        <a:effectLst>
          <a:outerShdw blurRad="254000" dist="190500" dir="2700000" sy="90000" algn="bl" rotWithShape="0">
            <a:srgbClr val="000000">
              <a:alpha val="40000"/>
            </a:srgbClr>
          </a:outerShdw>
        </a:effectLst>
      </xdr:spPr>
    </xdr:pic>
    <xdr:clientData fLocksWithSheet="0"/>
  </xdr:twoCellAnchor>
  <xdr:oneCellAnchor>
    <xdr:from>
      <xdr:col>9</xdr:col>
      <xdr:colOff>533400</xdr:colOff>
      <xdr:row>18</xdr:row>
      <xdr:rowOff>92075</xdr:rowOff>
    </xdr:from>
    <xdr:ext cx="4429125" cy="247650"/>
    <xdr:sp macro="" textlink="">
      <xdr:nvSpPr>
        <xdr:cNvPr id="15" name="Shape 4">
          <a:extLst>
            <a:ext uri="{FF2B5EF4-FFF2-40B4-BE49-F238E27FC236}">
              <a16:creationId xmlns:a16="http://schemas.microsoft.com/office/drawing/2014/main" id="{B33A172F-8EB4-4D6E-8636-D727BB08ACD5}"/>
            </a:ext>
          </a:extLst>
        </xdr:cNvPr>
        <xdr:cNvSpPr txBox="1"/>
      </xdr:nvSpPr>
      <xdr:spPr>
        <a:xfrm>
          <a:off x="6019800" y="3435350"/>
          <a:ext cx="4429125" cy="247650"/>
        </a:xfrm>
        <a:prstGeom prst="rect">
          <a:avLst/>
        </a:prstGeom>
        <a:solidFill>
          <a:schemeClr val="dk1"/>
        </a:solidFill>
        <a:ln>
          <a:noFill/>
        </a:ln>
      </xdr:spPr>
      <xdr:txBody>
        <a:bodyPr spcFirstLastPara="1" wrap="square" lIns="91425" tIns="45700" rIns="91425" bIns="45700" anchor="t" anchorCtr="0">
          <a:noAutofit/>
        </a:bodyPr>
        <a:lstStyle/>
        <a:p>
          <a:pPr marL="0" lvl="0" indent="0" algn="ctr" rtl="0">
            <a:spcBef>
              <a:spcPts val="0"/>
            </a:spcBef>
            <a:spcAft>
              <a:spcPts val="0"/>
            </a:spcAft>
            <a:buNone/>
          </a:pPr>
          <a:r>
            <a:rPr lang="en-US" sz="1100" b="1">
              <a:solidFill>
                <a:schemeClr val="lt1"/>
              </a:solidFill>
              <a:latin typeface="Calibri"/>
              <a:ea typeface="Calibri"/>
              <a:cs typeface="Calibri"/>
              <a:sym typeface="Calibri"/>
            </a:rPr>
            <a:t>Pre-design Concept Sketch 02 2/22/22</a:t>
          </a:r>
          <a:endParaRPr sz="1400"/>
        </a:p>
        <a:p>
          <a:pPr marL="0" lvl="0" indent="0" algn="ctr" rtl="0">
            <a:spcBef>
              <a:spcPts val="0"/>
            </a:spcBef>
            <a:spcAft>
              <a:spcPts val="0"/>
            </a:spcAft>
            <a:buNone/>
          </a:pPr>
          <a:endParaRPr sz="1100" b="1">
            <a:solidFill>
              <a:schemeClr val="lt1"/>
            </a:solidFill>
          </a:endParaRPr>
        </a:p>
      </xdr:txBody>
    </xdr:sp>
    <xdr:clientData fLocksWithSheet="0"/>
  </xdr:oneCellAnchor>
  <xdr:twoCellAnchor>
    <xdr:from>
      <xdr:col>10</xdr:col>
      <xdr:colOff>27034</xdr:colOff>
      <xdr:row>24</xdr:row>
      <xdr:rowOff>133350</xdr:rowOff>
    </xdr:from>
    <xdr:to>
      <xdr:col>16</xdr:col>
      <xdr:colOff>47625</xdr:colOff>
      <xdr:row>39</xdr:row>
      <xdr:rowOff>76200</xdr:rowOff>
    </xdr:to>
    <xdr:pic>
      <xdr:nvPicPr>
        <xdr:cNvPr id="6" name="Picture 5" descr="SD Concept Sketch 12/13/22&#10;">
          <a:extLst>
            <a:ext uri="{FF2B5EF4-FFF2-40B4-BE49-F238E27FC236}">
              <a16:creationId xmlns:a16="http://schemas.microsoft.com/office/drawing/2014/main" id="{CE864537-5D27-4A0D-93C8-2B1DF25E42ED}"/>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xdr:blipFill>
      <xdr:spPr>
        <a:xfrm>
          <a:off x="6123034" y="4562475"/>
          <a:ext cx="3678191" cy="2657475"/>
        </a:xfrm>
        <a:prstGeom prst="rect">
          <a:avLst/>
        </a:prstGeom>
        <a:solidFill>
          <a:srgbClr val="000000">
            <a:shade val="95000"/>
          </a:srgbClr>
        </a:solidFill>
        <a:ln w="444500" cap="sq">
          <a:solidFill>
            <a:srgbClr val="000000"/>
          </a:solidFill>
          <a:miter lim="800000"/>
        </a:ln>
        <a:effectLst>
          <a:outerShdw blurRad="254000" dist="190500" dir="2700000" sy="90000" algn="bl" rotWithShape="0">
            <a:srgbClr val="000000">
              <a:alpha val="40000"/>
            </a:srgbClr>
          </a:outerShdw>
        </a:effectLst>
      </xdr:spPr>
    </xdr:pic>
    <xdr:clientData fLocksWithSheet="0"/>
  </xdr:twoCellAnchor>
  <xdr:twoCellAnchor>
    <xdr:from>
      <xdr:col>1</xdr:col>
      <xdr:colOff>284663</xdr:colOff>
      <xdr:row>25</xdr:row>
      <xdr:rowOff>57150</xdr:rowOff>
    </xdr:from>
    <xdr:to>
      <xdr:col>7</xdr:col>
      <xdr:colOff>341967</xdr:colOff>
      <xdr:row>39</xdr:row>
      <xdr:rowOff>49276</xdr:rowOff>
    </xdr:to>
    <xdr:pic>
      <xdr:nvPicPr>
        <xdr:cNvPr id="7" name="Picture 6" descr="Pre-design Concept Sketch 03 2/22/22&#10;">
          <a:extLst>
            <a:ext uri="{FF2B5EF4-FFF2-40B4-BE49-F238E27FC236}">
              <a16:creationId xmlns:a16="http://schemas.microsoft.com/office/drawing/2014/main" id="{AC5AFDDD-40BC-4218-99B6-9C02217AD08B}"/>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xdr:blipFill>
      <xdr:spPr>
        <a:xfrm>
          <a:off x="894263" y="4667250"/>
          <a:ext cx="3714904" cy="2525776"/>
        </a:xfrm>
        <a:prstGeom prst="rect">
          <a:avLst/>
        </a:prstGeom>
        <a:solidFill>
          <a:srgbClr val="000000">
            <a:shade val="95000"/>
          </a:srgbClr>
        </a:solidFill>
        <a:ln w="444500" cap="sq">
          <a:solidFill>
            <a:srgbClr val="000000"/>
          </a:solidFill>
          <a:miter lim="800000"/>
        </a:ln>
        <a:effectLst>
          <a:outerShdw blurRad="254000" dist="190500" dir="2700000" sy="90000" algn="bl" rotWithShape="0">
            <a:srgbClr val="000000">
              <a:alpha val="40000"/>
            </a:srgbClr>
          </a:outerShdw>
        </a:effectLst>
      </xdr:spPr>
    </xdr:pic>
    <xdr:clientData fLocksWithSheet="0"/>
  </xdr:twoCellAnchor>
  <xdr:oneCellAnchor>
    <xdr:from>
      <xdr:col>0</xdr:col>
      <xdr:colOff>523875</xdr:colOff>
      <xdr:row>39</xdr:row>
      <xdr:rowOff>158750</xdr:rowOff>
    </xdr:from>
    <xdr:ext cx="4429125" cy="247650"/>
    <xdr:sp macro="" textlink="">
      <xdr:nvSpPr>
        <xdr:cNvPr id="16" name="Shape 5">
          <a:extLst>
            <a:ext uri="{FF2B5EF4-FFF2-40B4-BE49-F238E27FC236}">
              <a16:creationId xmlns:a16="http://schemas.microsoft.com/office/drawing/2014/main" id="{5702CB64-207A-4F93-9918-3FB9E6E169BC}"/>
            </a:ext>
          </a:extLst>
        </xdr:cNvPr>
        <xdr:cNvSpPr txBox="1"/>
      </xdr:nvSpPr>
      <xdr:spPr>
        <a:xfrm>
          <a:off x="523875" y="7302500"/>
          <a:ext cx="4429125" cy="247650"/>
        </a:xfrm>
        <a:prstGeom prst="rect">
          <a:avLst/>
        </a:prstGeom>
        <a:solidFill>
          <a:schemeClr val="dk1"/>
        </a:solidFill>
        <a:ln>
          <a:noFill/>
        </a:ln>
      </xdr:spPr>
      <xdr:txBody>
        <a:bodyPr spcFirstLastPara="1" wrap="square" lIns="91425" tIns="45700" rIns="91425" bIns="45700" anchor="t" anchorCtr="0">
          <a:noAutofit/>
        </a:bodyPr>
        <a:lstStyle/>
        <a:p>
          <a:pPr marL="0" lvl="0" indent="0" algn="ctr" rtl="0">
            <a:spcBef>
              <a:spcPts val="0"/>
            </a:spcBef>
            <a:spcAft>
              <a:spcPts val="0"/>
            </a:spcAft>
            <a:buNone/>
          </a:pPr>
          <a:r>
            <a:rPr lang="en-US" sz="1100" b="1">
              <a:solidFill>
                <a:schemeClr val="lt1"/>
              </a:solidFill>
              <a:latin typeface="Calibri"/>
              <a:ea typeface="Calibri"/>
              <a:cs typeface="Calibri"/>
              <a:sym typeface="Calibri"/>
            </a:rPr>
            <a:t>Pre-design Concept Sketch 03 2/22/22</a:t>
          </a:r>
          <a:endParaRPr sz="1100" b="1">
            <a:solidFill>
              <a:schemeClr val="lt1"/>
            </a:solidFill>
          </a:endParaRPr>
        </a:p>
      </xdr:txBody>
    </xdr:sp>
    <xdr:clientData fLocksWithSheet="0"/>
  </xdr:oneCellAnchor>
  <xdr:oneCellAnchor>
    <xdr:from>
      <xdr:col>9</xdr:col>
      <xdr:colOff>285750</xdr:colOff>
      <xdr:row>39</xdr:row>
      <xdr:rowOff>177800</xdr:rowOff>
    </xdr:from>
    <xdr:ext cx="4429125" cy="247650"/>
    <xdr:sp macro="" textlink="">
      <xdr:nvSpPr>
        <xdr:cNvPr id="17" name="Shape 6">
          <a:extLst>
            <a:ext uri="{FF2B5EF4-FFF2-40B4-BE49-F238E27FC236}">
              <a16:creationId xmlns:a16="http://schemas.microsoft.com/office/drawing/2014/main" id="{4BC6C254-B3A6-41B0-BB7A-959DD8605E83}"/>
            </a:ext>
          </a:extLst>
        </xdr:cNvPr>
        <xdr:cNvSpPr txBox="1"/>
      </xdr:nvSpPr>
      <xdr:spPr>
        <a:xfrm>
          <a:off x="5772150" y="7321550"/>
          <a:ext cx="4429125" cy="247650"/>
        </a:xfrm>
        <a:prstGeom prst="rect">
          <a:avLst/>
        </a:prstGeom>
        <a:solidFill>
          <a:schemeClr val="dk1"/>
        </a:solidFill>
        <a:ln>
          <a:noFill/>
        </a:ln>
      </xdr:spPr>
      <xdr:txBody>
        <a:bodyPr spcFirstLastPara="1" wrap="square" lIns="91425" tIns="45700" rIns="91425" bIns="45700" anchor="t" anchorCtr="0">
          <a:noAutofit/>
        </a:bodyPr>
        <a:lstStyle/>
        <a:p>
          <a:pPr marL="0" lvl="0" indent="0" algn="ctr" rtl="0">
            <a:spcBef>
              <a:spcPts val="0"/>
            </a:spcBef>
            <a:spcAft>
              <a:spcPts val="0"/>
            </a:spcAft>
            <a:buNone/>
          </a:pPr>
          <a:r>
            <a:rPr lang="en-US" sz="1100" b="1">
              <a:solidFill>
                <a:schemeClr val="lt1"/>
              </a:solidFill>
              <a:latin typeface="Calibri"/>
              <a:ea typeface="Calibri"/>
              <a:cs typeface="Calibri"/>
              <a:sym typeface="Calibri"/>
            </a:rPr>
            <a:t>SD Concept Sketch 12/13/22</a:t>
          </a:r>
          <a:endParaRPr sz="1400"/>
        </a:p>
      </xdr:txBody>
    </xdr:sp>
    <xdr:clientData fLocksWithSheet="0"/>
  </xdr:oneCellAnchor>
  <xdr:twoCellAnchor>
    <xdr:from>
      <xdr:col>9</xdr:col>
      <xdr:colOff>608783</xdr:colOff>
      <xdr:row>47</xdr:row>
      <xdr:rowOff>38100</xdr:rowOff>
    </xdr:from>
    <xdr:to>
      <xdr:col>15</xdr:col>
      <xdr:colOff>345258</xdr:colOff>
      <xdr:row>61</xdr:row>
      <xdr:rowOff>161925</xdr:rowOff>
    </xdr:to>
    <xdr:pic>
      <xdr:nvPicPr>
        <xdr:cNvPr id="8" name="Picture 7" descr="SDSD Concept Sketch 12/13/22&#10;">
          <a:extLst>
            <a:ext uri="{FF2B5EF4-FFF2-40B4-BE49-F238E27FC236}">
              <a16:creationId xmlns:a16="http://schemas.microsoft.com/office/drawing/2014/main" id="{9703EBE5-5E6A-4C38-B58E-F5A2CDF3BE2D}"/>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xdr:blipFill>
      <xdr:spPr>
        <a:xfrm>
          <a:off x="6095183" y="8629650"/>
          <a:ext cx="3394075" cy="2657475"/>
        </a:xfrm>
        <a:prstGeom prst="rect">
          <a:avLst/>
        </a:prstGeom>
        <a:solidFill>
          <a:srgbClr val="000000">
            <a:shade val="95000"/>
          </a:srgbClr>
        </a:solidFill>
        <a:ln w="444500" cap="sq">
          <a:solidFill>
            <a:srgbClr val="000000"/>
          </a:solidFill>
          <a:miter lim="800000"/>
        </a:ln>
        <a:effectLst>
          <a:outerShdw blurRad="254000" dist="190500" dir="2700000" sy="90000" algn="bl" rotWithShape="0">
            <a:srgbClr val="000000">
              <a:alpha val="40000"/>
            </a:srgbClr>
          </a:outerShdw>
        </a:effectLst>
      </xdr:spPr>
    </xdr:pic>
    <xdr:clientData fLocksWithSheet="0"/>
  </xdr:twoCellAnchor>
  <xdr:twoCellAnchor>
    <xdr:from>
      <xdr:col>1</xdr:col>
      <xdr:colOff>287231</xdr:colOff>
      <xdr:row>47</xdr:row>
      <xdr:rowOff>104775</xdr:rowOff>
    </xdr:from>
    <xdr:to>
      <xdr:col>7</xdr:col>
      <xdr:colOff>19110</xdr:colOff>
      <xdr:row>62</xdr:row>
      <xdr:rowOff>44450</xdr:rowOff>
    </xdr:to>
    <xdr:pic>
      <xdr:nvPicPr>
        <xdr:cNvPr id="9" name="Picture 8" descr="SD Concept Sketch 12/13/22&#10;">
          <a:extLst>
            <a:ext uri="{FF2B5EF4-FFF2-40B4-BE49-F238E27FC236}">
              <a16:creationId xmlns:a16="http://schemas.microsoft.com/office/drawing/2014/main" id="{F0377AFE-1A12-4471-9530-3E8DB2F9188F}"/>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rcRect/>
        <a:stretch/>
      </xdr:blipFill>
      <xdr:spPr>
        <a:xfrm>
          <a:off x="896831" y="8696325"/>
          <a:ext cx="3389479" cy="2654300"/>
        </a:xfrm>
        <a:prstGeom prst="rect">
          <a:avLst/>
        </a:prstGeom>
        <a:solidFill>
          <a:srgbClr val="000000">
            <a:shade val="95000"/>
          </a:srgbClr>
        </a:solidFill>
        <a:ln w="444500" cap="sq">
          <a:solidFill>
            <a:srgbClr val="000000"/>
          </a:solidFill>
          <a:miter lim="800000"/>
        </a:ln>
        <a:effectLst>
          <a:outerShdw blurRad="254000" dist="190500" dir="2700000" sy="90000" algn="bl" rotWithShape="0">
            <a:srgbClr val="000000">
              <a:alpha val="40000"/>
            </a:srgbClr>
          </a:outerShdw>
        </a:effectLst>
      </xdr:spPr>
    </xdr:pic>
    <xdr:clientData fLocksWithSheet="0"/>
  </xdr:twoCellAnchor>
  <xdr:oneCellAnchor>
    <xdr:from>
      <xdr:col>0</xdr:col>
      <xdr:colOff>495301</xdr:colOff>
      <xdr:row>63</xdr:row>
      <xdr:rowOff>15875</xdr:rowOff>
    </xdr:from>
    <xdr:ext cx="4019550" cy="247650"/>
    <xdr:sp macro="" textlink="">
      <xdr:nvSpPr>
        <xdr:cNvPr id="18" name="Shape 7">
          <a:extLst>
            <a:ext uri="{FF2B5EF4-FFF2-40B4-BE49-F238E27FC236}">
              <a16:creationId xmlns:a16="http://schemas.microsoft.com/office/drawing/2014/main" id="{342A200A-2A9E-4BE5-AE41-8DBE0DD6CE0E}"/>
            </a:ext>
          </a:extLst>
        </xdr:cNvPr>
        <xdr:cNvSpPr txBox="1"/>
      </xdr:nvSpPr>
      <xdr:spPr>
        <a:xfrm>
          <a:off x="495301" y="11503025"/>
          <a:ext cx="4019550" cy="247650"/>
        </a:xfrm>
        <a:prstGeom prst="rect">
          <a:avLst/>
        </a:prstGeom>
        <a:solidFill>
          <a:schemeClr val="dk1"/>
        </a:solidFill>
        <a:ln>
          <a:noFill/>
        </a:ln>
      </xdr:spPr>
      <xdr:txBody>
        <a:bodyPr spcFirstLastPara="1" wrap="square" lIns="91425" tIns="45700" rIns="91425" bIns="45700" anchor="t" anchorCtr="0">
          <a:noAutofit/>
        </a:bodyPr>
        <a:lstStyle/>
        <a:p>
          <a:pPr marL="0" lvl="0" indent="0" algn="ctr" rtl="0">
            <a:spcBef>
              <a:spcPts val="0"/>
            </a:spcBef>
            <a:spcAft>
              <a:spcPts val="0"/>
            </a:spcAft>
            <a:buNone/>
          </a:pPr>
          <a:r>
            <a:rPr lang="en-US" sz="1100" b="1">
              <a:solidFill>
                <a:schemeClr val="lt1"/>
              </a:solidFill>
              <a:latin typeface="Calibri"/>
              <a:ea typeface="Calibri"/>
              <a:cs typeface="Calibri"/>
              <a:sym typeface="Calibri"/>
            </a:rPr>
            <a:t>SD Concept Sketch 12/13/22</a:t>
          </a:r>
          <a:endParaRPr sz="1100" b="1">
            <a:solidFill>
              <a:schemeClr val="lt1"/>
            </a:solidFill>
          </a:endParaRPr>
        </a:p>
        <a:p>
          <a:pPr marL="0" lvl="0" indent="0" algn="ctr" rtl="0">
            <a:spcBef>
              <a:spcPts val="0"/>
            </a:spcBef>
            <a:spcAft>
              <a:spcPts val="0"/>
            </a:spcAft>
            <a:buNone/>
          </a:pPr>
          <a:endParaRPr sz="1100" b="1">
            <a:solidFill>
              <a:schemeClr val="lt1"/>
            </a:solidFill>
          </a:endParaRPr>
        </a:p>
      </xdr:txBody>
    </xdr:sp>
    <xdr:clientData fLocksWithSheet="0"/>
  </xdr:oneCellAnchor>
  <xdr:oneCellAnchor>
    <xdr:from>
      <xdr:col>9</xdr:col>
      <xdr:colOff>349251</xdr:colOff>
      <xdr:row>62</xdr:row>
      <xdr:rowOff>142875</xdr:rowOff>
    </xdr:from>
    <xdr:ext cx="3937000" cy="247650"/>
    <xdr:sp macro="" textlink="">
      <xdr:nvSpPr>
        <xdr:cNvPr id="19" name="Shape 8">
          <a:extLst>
            <a:ext uri="{FF2B5EF4-FFF2-40B4-BE49-F238E27FC236}">
              <a16:creationId xmlns:a16="http://schemas.microsoft.com/office/drawing/2014/main" id="{36B0DCB3-A082-4175-8CCA-089751251CC6}"/>
            </a:ext>
          </a:extLst>
        </xdr:cNvPr>
        <xdr:cNvSpPr txBox="1"/>
      </xdr:nvSpPr>
      <xdr:spPr>
        <a:xfrm>
          <a:off x="5835651" y="11449050"/>
          <a:ext cx="3937000" cy="247650"/>
        </a:xfrm>
        <a:prstGeom prst="rect">
          <a:avLst/>
        </a:prstGeom>
        <a:solidFill>
          <a:schemeClr val="dk1"/>
        </a:solidFill>
        <a:ln>
          <a:noFill/>
        </a:ln>
      </xdr:spPr>
      <xdr:txBody>
        <a:bodyPr spcFirstLastPara="1" wrap="square" lIns="91425" tIns="45700" rIns="91425" bIns="45700" anchor="t" anchorCtr="0">
          <a:noAutofit/>
        </a:bodyPr>
        <a:lstStyle/>
        <a:p>
          <a:pPr marL="0" marR="0" lvl="0" indent="0" algn="ctr" rtl="0">
            <a:lnSpc>
              <a:spcPct val="100000"/>
            </a:lnSpc>
            <a:spcBef>
              <a:spcPts val="0"/>
            </a:spcBef>
            <a:spcAft>
              <a:spcPts val="0"/>
            </a:spcAft>
            <a:buClr>
              <a:srgbClr val="FFFFFF"/>
            </a:buClr>
            <a:buSzPts val="1100"/>
            <a:buFont typeface="Calibri"/>
            <a:buNone/>
          </a:pPr>
          <a:r>
            <a:rPr lang="en-US" sz="1100" b="1">
              <a:solidFill>
                <a:srgbClr val="FFFFFF"/>
              </a:solidFill>
              <a:latin typeface="Calibri"/>
              <a:ea typeface="Calibri"/>
              <a:cs typeface="Calibri"/>
              <a:sym typeface="Calibri"/>
            </a:rPr>
            <a:t>SD</a:t>
          </a:r>
          <a:r>
            <a:rPr lang="en-US" sz="1100" b="1" i="0" u="none" strike="noStrike" cap="none">
              <a:solidFill>
                <a:srgbClr val="FFFFFF"/>
              </a:solidFill>
              <a:latin typeface="Calibri"/>
              <a:ea typeface="Calibri"/>
              <a:cs typeface="Calibri"/>
              <a:sym typeface="Calibri"/>
            </a:rPr>
            <a:t>SD Concept Sketch 12/13/22</a:t>
          </a:r>
          <a:endParaRPr sz="1400"/>
        </a:p>
        <a:p>
          <a:pPr marL="0" lvl="0" indent="0" algn="l" rtl="0">
            <a:spcBef>
              <a:spcPts val="0"/>
            </a:spcBef>
            <a:spcAft>
              <a:spcPts val="0"/>
            </a:spcAft>
            <a:buNone/>
          </a:pPr>
          <a:endParaRPr sz="1100">
            <a:solidFill>
              <a:srgbClr val="FFFFFF"/>
            </a:solidFill>
          </a:endParaRPr>
        </a:p>
        <a:p>
          <a:pPr marL="0" lvl="0" indent="0" algn="ctr" rtl="0">
            <a:spcBef>
              <a:spcPts val="0"/>
            </a:spcBef>
            <a:spcAft>
              <a:spcPts val="0"/>
            </a:spcAft>
            <a:buNone/>
          </a:pPr>
          <a:endParaRPr sz="1100" b="1">
            <a:solidFill>
              <a:srgbClr val="FFFFFF"/>
            </a:solidFill>
          </a:endParaRPr>
        </a:p>
      </xdr:txBody>
    </xdr:sp>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mauricep\AppData\Local\Microsoft\Windows\Temporary%20Internet%20Files\Content.Outlook\RH3DCFLT\C-100%20Tests\C-100(2014)%20Test%20Wenatchee%20Valley.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ofm.wa.gov/budget/capitalforms/finalprojectcloseou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A. Acquisition"/>
      <sheetName val="B. Consultant Services"/>
      <sheetName val="C. Construction Contracts"/>
      <sheetName val="D. Equipment"/>
      <sheetName val="E. Artwork"/>
      <sheetName val="F. Project Management"/>
      <sheetName val="G. Other Costs"/>
      <sheetName val="Data Tables"/>
    </sheetNames>
    <sheetDataSet>
      <sheetData sheetId="0" refreshError="1"/>
      <sheetData sheetId="1">
        <row r="12">
          <cell r="C12">
            <v>0</v>
          </cell>
          <cell r="F12">
            <v>0</v>
          </cell>
        </row>
      </sheetData>
      <sheetData sheetId="2">
        <row r="52">
          <cell r="C52">
            <v>1191557.1799999997</v>
          </cell>
          <cell r="F52">
            <v>1246177</v>
          </cell>
        </row>
      </sheetData>
      <sheetData sheetId="3">
        <row r="76">
          <cell r="C76">
            <v>8544738.4000000004</v>
          </cell>
          <cell r="F76">
            <v>9030116</v>
          </cell>
        </row>
      </sheetData>
      <sheetData sheetId="4">
        <row r="20">
          <cell r="C20">
            <v>460700</v>
          </cell>
          <cell r="F20">
            <v>487698</v>
          </cell>
        </row>
      </sheetData>
      <sheetData sheetId="5">
        <row r="8">
          <cell r="C8">
            <v>0</v>
          </cell>
          <cell r="F8">
            <v>0</v>
          </cell>
        </row>
      </sheetData>
      <sheetData sheetId="6">
        <row r="8">
          <cell r="C8">
            <v>395563.75874000008</v>
          </cell>
          <cell r="F8">
            <v>418744</v>
          </cell>
        </row>
      </sheetData>
      <sheetData sheetId="7">
        <row r="10">
          <cell r="C10">
            <v>125000</v>
          </cell>
          <cell r="F10">
            <v>131150</v>
          </cell>
        </row>
      </sheetData>
      <sheetData sheetId="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s>
    <sheetDataSet>
      <sheetData sheetId="0"/>
      <sheetData sheetId="1">
        <row r="12">
          <cell r="D12" t="str">
            <v>Design/Bid/Build</v>
          </cell>
        </row>
        <row r="13">
          <cell r="D13" t="str">
            <v>GC/CM</v>
          </cell>
        </row>
        <row r="14">
          <cell r="D14" t="str">
            <v>Design/Build</v>
          </cell>
        </row>
        <row r="15">
          <cell r="D15" t="str">
            <v>Other</v>
          </cell>
        </row>
      </sheetData>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135"/>
  <sheetViews>
    <sheetView showGridLines="0" tabSelected="1" zoomScaleNormal="100" workbookViewId="0"/>
  </sheetViews>
  <sheetFormatPr defaultColWidth="9.1796875" defaultRowHeight="14.5" x14ac:dyDescent="0.35"/>
  <cols>
    <col min="1" max="1" width="1.54296875" customWidth="1"/>
    <col min="2" max="2" width="35.453125" customWidth="1"/>
    <col min="3" max="7" width="14.54296875" customWidth="1"/>
    <col min="8" max="8" width="18.54296875" customWidth="1"/>
    <col min="9" max="9" width="14.54296875" customWidth="1"/>
    <col min="10" max="10" width="1.54296875" customWidth="1"/>
  </cols>
  <sheetData>
    <row r="1" spans="1:10" ht="21.5" thickTop="1" x14ac:dyDescent="0.5">
      <c r="A1" s="51"/>
      <c r="B1" s="131" t="s">
        <v>0</v>
      </c>
      <c r="C1" s="131"/>
      <c r="D1" s="131"/>
      <c r="E1" s="131"/>
      <c r="F1" s="131"/>
      <c r="G1" s="131"/>
      <c r="H1" s="131"/>
      <c r="I1" s="131"/>
      <c r="J1" s="52"/>
    </row>
    <row r="2" spans="1:10" x14ac:dyDescent="0.35">
      <c r="A2" s="53"/>
      <c r="B2" s="97"/>
      <c r="C2" s="97"/>
      <c r="D2" s="97"/>
      <c r="E2" s="97" t="s">
        <v>1</v>
      </c>
      <c r="F2" s="97"/>
      <c r="G2" s="97"/>
      <c r="H2" s="97"/>
      <c r="I2" s="97"/>
      <c r="J2" s="54"/>
    </row>
    <row r="3" spans="1:10" ht="21" x14ac:dyDescent="0.5">
      <c r="A3" s="53"/>
      <c r="B3" s="132" t="s">
        <v>2</v>
      </c>
      <c r="C3" s="132"/>
      <c r="D3" s="132"/>
      <c r="E3" s="132"/>
      <c r="F3" s="132"/>
      <c r="G3" s="132"/>
      <c r="H3" s="132"/>
      <c r="I3" s="132"/>
      <c r="J3" s="98"/>
    </row>
    <row r="4" spans="1:10" ht="21" customHeight="1" x14ac:dyDescent="0.5">
      <c r="A4" s="55"/>
      <c r="B4" s="130" t="s">
        <v>200</v>
      </c>
      <c r="C4" s="130"/>
      <c r="D4" s="130"/>
      <c r="E4" s="130"/>
      <c r="F4" s="130"/>
      <c r="G4" s="130"/>
      <c r="H4" s="130"/>
      <c r="I4" s="130"/>
      <c r="J4" s="99"/>
    </row>
    <row r="5" spans="1:10" s="1" customFormat="1" x14ac:dyDescent="0.35">
      <c r="A5" s="56"/>
      <c r="B5" t="s">
        <v>4</v>
      </c>
      <c r="C5" s="185">
        <v>699</v>
      </c>
      <c r="D5" s="186"/>
      <c r="E5" s="186"/>
      <c r="F5" s="186"/>
      <c r="G5" s="186"/>
      <c r="H5" s="187"/>
      <c r="J5" s="57"/>
    </row>
    <row r="6" spans="1:10" s="1" customFormat="1" x14ac:dyDescent="0.35">
      <c r="A6" s="56"/>
      <c r="B6" t="s">
        <v>5</v>
      </c>
      <c r="C6" s="185" t="s">
        <v>185</v>
      </c>
      <c r="D6" s="186"/>
      <c r="E6" s="186"/>
      <c r="F6" s="186"/>
      <c r="G6" s="186"/>
      <c r="H6" s="187"/>
      <c r="J6" s="57"/>
    </row>
    <row r="7" spans="1:10" s="1" customFormat="1" ht="15" thickBot="1" x14ac:dyDescent="0.4">
      <c r="A7" s="58"/>
      <c r="B7" s="59" t="s">
        <v>6</v>
      </c>
      <c r="C7" s="188">
        <v>40000106</v>
      </c>
      <c r="D7" s="189"/>
      <c r="E7" s="189"/>
      <c r="F7" s="189"/>
      <c r="G7" s="189"/>
      <c r="H7" s="190"/>
      <c r="I7" s="60"/>
      <c r="J7" s="61"/>
    </row>
    <row r="8" spans="1:10" s="1" customFormat="1" ht="10" customHeight="1" thickTop="1" x14ac:dyDescent="0.35">
      <c r="A8" s="56"/>
      <c r="B8"/>
      <c r="C8"/>
      <c r="D8" s="120"/>
      <c r="J8" s="57"/>
    </row>
    <row r="9" spans="1:10" s="1" customFormat="1" x14ac:dyDescent="0.35">
      <c r="A9" s="56"/>
      <c r="B9" s="133" t="s">
        <v>7</v>
      </c>
      <c r="C9" s="134"/>
      <c r="D9" s="134"/>
      <c r="E9" s="134"/>
      <c r="F9" s="134"/>
      <c r="G9" s="134"/>
      <c r="H9" s="134"/>
      <c r="I9" s="135"/>
      <c r="J9" s="57"/>
    </row>
    <row r="10" spans="1:10" s="1" customFormat="1" x14ac:dyDescent="0.35">
      <c r="A10" s="56"/>
      <c r="B10" s="15" t="s">
        <v>8</v>
      </c>
      <c r="C10" s="185" t="s">
        <v>186</v>
      </c>
      <c r="D10" s="186"/>
      <c r="E10" s="186"/>
      <c r="F10" s="186"/>
      <c r="G10" s="186"/>
      <c r="H10" s="187"/>
      <c r="I10" s="62"/>
      <c r="J10" s="57"/>
    </row>
    <row r="11" spans="1:10" s="1" customFormat="1" x14ac:dyDescent="0.35">
      <c r="A11" s="56"/>
      <c r="B11" s="15" t="s">
        <v>9</v>
      </c>
      <c r="C11" s="196" t="s">
        <v>187</v>
      </c>
      <c r="D11" s="197"/>
      <c r="E11" s="197"/>
      <c r="F11" s="197"/>
      <c r="G11" s="197"/>
      <c r="H11" s="198"/>
      <c r="I11" s="62"/>
      <c r="J11" s="57"/>
    </row>
    <row r="12" spans="1:10" s="1" customFormat="1" x14ac:dyDescent="0.35">
      <c r="A12" s="56"/>
      <c r="B12" s="18" t="s">
        <v>10</v>
      </c>
      <c r="C12" s="199" t="s">
        <v>188</v>
      </c>
      <c r="D12" s="200"/>
      <c r="E12" s="200"/>
      <c r="F12" s="200"/>
      <c r="G12" s="200"/>
      <c r="H12" s="201"/>
      <c r="I12" s="63"/>
      <c r="J12" s="57"/>
    </row>
    <row r="13" spans="1:10" ht="10" customHeight="1" thickBot="1" x14ac:dyDescent="0.4">
      <c r="A13" s="53"/>
      <c r="D13" s="64"/>
      <c r="J13" s="54"/>
    </row>
    <row r="14" spans="1:10" s="65" customFormat="1" ht="27" customHeight="1" thickTop="1" thickBot="1" x14ac:dyDescent="0.4">
      <c r="A14" s="136" t="s">
        <v>11</v>
      </c>
      <c r="B14" s="137"/>
      <c r="C14" s="137"/>
      <c r="D14" s="137"/>
      <c r="E14" s="137"/>
      <c r="F14" s="137"/>
      <c r="G14" s="137"/>
      <c r="H14" s="137"/>
      <c r="I14" s="137"/>
      <c r="J14" s="138"/>
    </row>
    <row r="15" spans="1:10" ht="10" customHeight="1" thickTop="1" x14ac:dyDescent="0.35">
      <c r="A15" s="53"/>
      <c r="D15" s="64"/>
      <c r="J15" s="54"/>
    </row>
    <row r="16" spans="1:10" ht="58" x14ac:dyDescent="0.35">
      <c r="A16" s="53"/>
      <c r="B16" s="182" t="s">
        <v>198</v>
      </c>
      <c r="C16" s="179" t="s">
        <v>189</v>
      </c>
      <c r="D16" s="180"/>
      <c r="E16" s="180"/>
      <c r="F16" s="180"/>
      <c r="G16" s="180"/>
      <c r="H16" s="180"/>
      <c r="I16" s="181"/>
      <c r="J16" s="54"/>
    </row>
    <row r="17" spans="1:10" ht="6" customHeight="1" x14ac:dyDescent="0.35">
      <c r="A17" s="53"/>
      <c r="B17" s="154"/>
      <c r="C17" s="173"/>
      <c r="D17" s="174"/>
      <c r="E17" s="174"/>
      <c r="F17" s="174"/>
      <c r="G17" s="174"/>
      <c r="H17" s="174"/>
      <c r="I17" s="175"/>
      <c r="J17" s="54"/>
    </row>
    <row r="18" spans="1:10" ht="6" customHeight="1" x14ac:dyDescent="0.35">
      <c r="A18" s="53"/>
      <c r="B18" s="154"/>
      <c r="C18" s="173"/>
      <c r="D18" s="174"/>
      <c r="E18" s="174"/>
      <c r="F18" s="174"/>
      <c r="G18" s="174"/>
      <c r="H18" s="174"/>
      <c r="I18" s="175"/>
      <c r="J18" s="54"/>
    </row>
    <row r="19" spans="1:10" ht="6" customHeight="1" x14ac:dyDescent="0.35">
      <c r="A19" s="53"/>
      <c r="B19" s="154"/>
      <c r="C19" s="176"/>
      <c r="D19" s="177"/>
      <c r="E19" s="177"/>
      <c r="F19" s="177"/>
      <c r="G19" s="177"/>
      <c r="H19" s="177"/>
      <c r="I19" s="178"/>
      <c r="J19" s="54"/>
    </row>
    <row r="20" spans="1:10" ht="10" customHeight="1" x14ac:dyDescent="0.35">
      <c r="A20" s="53"/>
      <c r="B20" s="66"/>
      <c r="C20" s="67"/>
      <c r="D20" s="67"/>
      <c r="E20" s="67"/>
      <c r="F20" s="67"/>
      <c r="G20" s="67"/>
      <c r="H20" s="67"/>
      <c r="I20" s="87"/>
      <c r="J20" s="54"/>
    </row>
    <row r="21" spans="1:10" ht="130.5" customHeight="1" x14ac:dyDescent="0.35">
      <c r="A21" s="53"/>
      <c r="B21" s="183" t="s">
        <v>199</v>
      </c>
      <c r="C21" s="179" t="s">
        <v>206</v>
      </c>
      <c r="D21" s="180"/>
      <c r="E21" s="180"/>
      <c r="F21" s="180"/>
      <c r="G21" s="180"/>
      <c r="H21" s="180"/>
      <c r="I21" s="181"/>
      <c r="J21" s="54"/>
    </row>
    <row r="22" spans="1:10" ht="4" customHeight="1" x14ac:dyDescent="0.35">
      <c r="A22" s="53"/>
      <c r="B22" s="152"/>
      <c r="C22" s="173"/>
      <c r="D22" s="174"/>
      <c r="E22" s="174"/>
      <c r="F22" s="174"/>
      <c r="G22" s="174"/>
      <c r="H22" s="174"/>
      <c r="I22" s="175"/>
      <c r="J22" s="54"/>
    </row>
    <row r="23" spans="1:10" ht="4" customHeight="1" x14ac:dyDescent="0.35">
      <c r="A23" s="53"/>
      <c r="B23" s="152"/>
      <c r="C23" s="173"/>
      <c r="D23" s="174"/>
      <c r="E23" s="174"/>
      <c r="F23" s="174"/>
      <c r="G23" s="174"/>
      <c r="H23" s="174"/>
      <c r="I23" s="175"/>
      <c r="J23" s="54"/>
    </row>
    <row r="24" spans="1:10" ht="4" customHeight="1" x14ac:dyDescent="0.35">
      <c r="A24" s="53"/>
      <c r="B24" s="152"/>
      <c r="C24" s="173"/>
      <c r="D24" s="174"/>
      <c r="E24" s="174"/>
      <c r="F24" s="174"/>
      <c r="G24" s="174"/>
      <c r="H24" s="174"/>
      <c r="I24" s="175"/>
      <c r="J24" s="54"/>
    </row>
    <row r="25" spans="1:10" ht="4" customHeight="1" x14ac:dyDescent="0.35">
      <c r="A25" s="53"/>
      <c r="B25" s="152"/>
      <c r="C25" s="173"/>
      <c r="D25" s="174"/>
      <c r="E25" s="174"/>
      <c r="F25" s="174"/>
      <c r="G25" s="174"/>
      <c r="H25" s="174"/>
      <c r="I25" s="175"/>
      <c r="J25" s="54"/>
    </row>
    <row r="26" spans="1:10" ht="5.25" customHeight="1" x14ac:dyDescent="0.35">
      <c r="A26" s="53"/>
      <c r="B26" s="152"/>
      <c r="C26" s="173"/>
      <c r="D26" s="174"/>
      <c r="E26" s="174"/>
      <c r="F26" s="174"/>
      <c r="G26" s="174"/>
      <c r="H26" s="174"/>
      <c r="I26" s="175"/>
      <c r="J26" s="54"/>
    </row>
    <row r="27" spans="1:10" ht="5.25" customHeight="1" x14ac:dyDescent="0.35">
      <c r="A27" s="53"/>
      <c r="B27" s="153"/>
      <c r="C27" s="176"/>
      <c r="D27" s="177"/>
      <c r="E27" s="177"/>
      <c r="F27" s="177"/>
      <c r="G27" s="177"/>
      <c r="H27" s="177"/>
      <c r="I27" s="178"/>
      <c r="J27" s="54"/>
    </row>
    <row r="28" spans="1:10" ht="10" customHeight="1" x14ac:dyDescent="0.35">
      <c r="A28" s="53"/>
      <c r="D28" s="64"/>
      <c r="J28" s="54"/>
    </row>
    <row r="29" spans="1:10" s="1" customFormat="1" x14ac:dyDescent="0.35">
      <c r="A29" s="56"/>
      <c r="B29" s="133" t="s">
        <v>12</v>
      </c>
      <c r="C29" s="134"/>
      <c r="D29" s="134"/>
      <c r="E29" s="134"/>
      <c r="F29" s="134"/>
      <c r="G29" s="134"/>
      <c r="H29" s="134"/>
      <c r="I29" s="135"/>
      <c r="J29" s="57"/>
    </row>
    <row r="30" spans="1:10" ht="15" customHeight="1" x14ac:dyDescent="0.35">
      <c r="A30" s="53"/>
      <c r="B30" s="68"/>
      <c r="C30" s="139" t="s">
        <v>13</v>
      </c>
      <c r="D30" s="140"/>
      <c r="E30" s="140"/>
      <c r="F30" s="140"/>
      <c r="G30" s="141"/>
      <c r="H30" s="141"/>
      <c r="I30" s="155"/>
      <c r="J30" s="54"/>
    </row>
    <row r="31" spans="1:10" ht="15" customHeight="1" thickBot="1" x14ac:dyDescent="0.4">
      <c r="A31" s="53"/>
      <c r="B31" s="68"/>
      <c r="C31" s="139" t="s">
        <v>14</v>
      </c>
      <c r="D31" s="142"/>
      <c r="E31" s="139" t="s">
        <v>15</v>
      </c>
      <c r="F31" s="140"/>
      <c r="G31" s="140"/>
      <c r="H31" s="13"/>
      <c r="I31" s="156"/>
      <c r="J31" s="54"/>
    </row>
    <row r="32" spans="1:10" s="1" customFormat="1" ht="29" x14ac:dyDescent="0.35">
      <c r="A32" s="56"/>
      <c r="B32" s="10" t="s">
        <v>18</v>
      </c>
      <c r="C32" s="69" t="s">
        <v>19</v>
      </c>
      <c r="D32" s="4" t="s">
        <v>20</v>
      </c>
      <c r="E32" s="4" t="s">
        <v>21</v>
      </c>
      <c r="F32" s="4" t="s">
        <v>22</v>
      </c>
      <c r="G32" s="5" t="s">
        <v>23</v>
      </c>
      <c r="H32" s="125" t="s">
        <v>16</v>
      </c>
      <c r="I32" s="126" t="s">
        <v>17</v>
      </c>
      <c r="J32" s="57"/>
    </row>
    <row r="33" spans="1:10" x14ac:dyDescent="0.35">
      <c r="A33" s="53"/>
      <c r="B33" s="6" t="s">
        <v>24</v>
      </c>
      <c r="C33" s="45">
        <f>SUM(C34:C37)</f>
        <v>0</v>
      </c>
      <c r="D33" s="45">
        <f>SUM(D34:D37)</f>
        <v>0</v>
      </c>
      <c r="E33" s="45">
        <f>SUM(E34:E37)</f>
        <v>0</v>
      </c>
      <c r="F33" s="45">
        <f>SUM(F34:F37)</f>
        <v>0</v>
      </c>
      <c r="G33" s="46">
        <f>SUM(G34:G37)</f>
        <v>0</v>
      </c>
      <c r="H33" s="47">
        <f t="shared" ref="H33:H48" si="0">SUM(C33:G33)</f>
        <v>0</v>
      </c>
      <c r="I33" s="7"/>
      <c r="J33" s="54"/>
    </row>
    <row r="34" spans="1:10" x14ac:dyDescent="0.35">
      <c r="A34" s="53"/>
      <c r="B34" s="8" t="s">
        <v>194</v>
      </c>
      <c r="C34" s="100"/>
      <c r="D34" s="101"/>
      <c r="E34" s="101"/>
      <c r="F34" s="101"/>
      <c r="G34" s="102"/>
      <c r="H34" s="9">
        <f t="shared" si="0"/>
        <v>0</v>
      </c>
      <c r="I34" s="103"/>
      <c r="J34" s="54"/>
    </row>
    <row r="35" spans="1:10" x14ac:dyDescent="0.35">
      <c r="A35" s="53"/>
      <c r="B35" s="96" t="s">
        <v>25</v>
      </c>
      <c r="C35" s="100"/>
      <c r="D35" s="101"/>
      <c r="E35" s="101"/>
      <c r="F35" s="101"/>
      <c r="G35" s="102"/>
      <c r="H35" s="9">
        <f t="shared" si="0"/>
        <v>0</v>
      </c>
      <c r="I35" s="103"/>
      <c r="J35" s="54"/>
    </row>
    <row r="36" spans="1:10" x14ac:dyDescent="0.35">
      <c r="A36" s="53"/>
      <c r="B36" s="96" t="s">
        <v>26</v>
      </c>
      <c r="C36" s="100"/>
      <c r="D36" s="101"/>
      <c r="E36" s="101"/>
      <c r="F36" s="101"/>
      <c r="G36" s="102"/>
      <c r="H36" s="9">
        <f t="shared" si="0"/>
        <v>0</v>
      </c>
      <c r="I36" s="103"/>
      <c r="J36" s="54"/>
    </row>
    <row r="37" spans="1:10" x14ac:dyDescent="0.35">
      <c r="A37" s="53"/>
      <c r="B37" s="95" t="s">
        <v>27</v>
      </c>
      <c r="C37" s="100"/>
      <c r="D37" s="101"/>
      <c r="E37" s="101"/>
      <c r="F37" s="101"/>
      <c r="G37" s="102"/>
      <c r="H37" s="9">
        <f t="shared" si="0"/>
        <v>0</v>
      </c>
      <c r="I37" s="103"/>
      <c r="J37" s="54"/>
    </row>
    <row r="38" spans="1:10" x14ac:dyDescent="0.35">
      <c r="A38" s="53"/>
      <c r="B38" s="6" t="s">
        <v>28</v>
      </c>
      <c r="C38" s="45">
        <f>SUM(C39:C42)</f>
        <v>2585060</v>
      </c>
      <c r="D38" s="45">
        <f>SUM(D39:D42)</f>
        <v>620940</v>
      </c>
      <c r="E38" s="45">
        <f>SUM(E39:E42)</f>
        <v>0</v>
      </c>
      <c r="F38" s="45">
        <f>SUM(F39:F42)</f>
        <v>0</v>
      </c>
      <c r="G38" s="46">
        <f>SUM(G39:G42)</f>
        <v>0</v>
      </c>
      <c r="H38" s="47">
        <f t="shared" si="0"/>
        <v>3206000</v>
      </c>
      <c r="I38" s="7"/>
      <c r="J38" s="54"/>
    </row>
    <row r="39" spans="1:10" x14ac:dyDescent="0.35">
      <c r="A39" s="53"/>
      <c r="B39" s="8" t="s">
        <v>194</v>
      </c>
      <c r="C39" s="100">
        <v>2585060</v>
      </c>
      <c r="D39" s="101">
        <f>607522+13418</f>
        <v>620940</v>
      </c>
      <c r="E39" s="101"/>
      <c r="F39" s="101"/>
      <c r="G39" s="102"/>
      <c r="H39" s="9">
        <f t="shared" si="0"/>
        <v>3206000</v>
      </c>
      <c r="I39" s="103" t="s">
        <v>190</v>
      </c>
      <c r="J39" s="54"/>
    </row>
    <row r="40" spans="1:10" x14ac:dyDescent="0.35">
      <c r="A40" s="53"/>
      <c r="B40" s="96" t="s">
        <v>25</v>
      </c>
      <c r="C40" s="100"/>
      <c r="D40" s="101"/>
      <c r="E40" s="101"/>
      <c r="F40" s="101"/>
      <c r="G40" s="102"/>
      <c r="H40" s="9">
        <f t="shared" si="0"/>
        <v>0</v>
      </c>
      <c r="I40" s="103"/>
      <c r="J40" s="54"/>
    </row>
    <row r="41" spans="1:10" x14ac:dyDescent="0.35">
      <c r="A41" s="53"/>
      <c r="B41" s="96" t="s">
        <v>26</v>
      </c>
      <c r="C41" s="100"/>
      <c r="D41" s="101"/>
      <c r="E41" s="101"/>
      <c r="F41" s="101"/>
      <c r="G41" s="102"/>
      <c r="H41" s="9">
        <f t="shared" si="0"/>
        <v>0</v>
      </c>
      <c r="I41" s="103"/>
      <c r="J41" s="54"/>
    </row>
    <row r="42" spans="1:10" x14ac:dyDescent="0.35">
      <c r="A42" s="53"/>
      <c r="B42" s="95" t="s">
        <v>27</v>
      </c>
      <c r="C42" s="100"/>
      <c r="D42" s="101"/>
      <c r="E42" s="101"/>
      <c r="F42" s="101"/>
      <c r="G42" s="102"/>
      <c r="H42" s="9">
        <f t="shared" si="0"/>
        <v>0</v>
      </c>
      <c r="I42" s="103"/>
      <c r="J42" s="54"/>
    </row>
    <row r="43" spans="1:10" x14ac:dyDescent="0.35">
      <c r="A43" s="53"/>
      <c r="B43" s="6" t="s">
        <v>29</v>
      </c>
      <c r="C43" s="45">
        <f>SUM(C44:C47)</f>
        <v>0</v>
      </c>
      <c r="D43" s="45">
        <f>SUM(D44:D47)</f>
        <v>8586416.1500000004</v>
      </c>
      <c r="E43" s="45">
        <f>SUM(E44:E47)</f>
        <v>29781018.850000001</v>
      </c>
      <c r="F43" s="45">
        <f>SUM(F44:F47)</f>
        <v>6828565</v>
      </c>
      <c r="G43" s="46">
        <f>SUM(G44:G47)</f>
        <v>0</v>
      </c>
      <c r="H43" s="47">
        <f t="shared" si="0"/>
        <v>45196000</v>
      </c>
      <c r="I43" s="7"/>
      <c r="J43" s="54"/>
    </row>
    <row r="44" spans="1:10" x14ac:dyDescent="0.35">
      <c r="A44" s="53"/>
      <c r="B44" s="8" t="s">
        <v>194</v>
      </c>
      <c r="C44" s="100"/>
      <c r="D44" s="101">
        <v>8586416.1500000004</v>
      </c>
      <c r="E44" s="101">
        <f>36609583.85-6828565</f>
        <v>29781018.850000001</v>
      </c>
      <c r="F44" s="101">
        <f>3945936+1275000+1607629</f>
        <v>6828565</v>
      </c>
      <c r="G44" s="102"/>
      <c r="H44" s="9">
        <f t="shared" si="0"/>
        <v>45196000</v>
      </c>
      <c r="I44" s="103" t="s">
        <v>191</v>
      </c>
      <c r="J44" s="54"/>
    </row>
    <row r="45" spans="1:10" x14ac:dyDescent="0.35">
      <c r="A45" s="53"/>
      <c r="B45" s="96" t="s">
        <v>25</v>
      </c>
      <c r="C45" s="100"/>
      <c r="D45" s="101"/>
      <c r="E45" s="101"/>
      <c r="F45" s="101"/>
      <c r="G45" s="102"/>
      <c r="H45" s="9">
        <f t="shared" si="0"/>
        <v>0</v>
      </c>
      <c r="I45" s="103"/>
      <c r="J45" s="54"/>
    </row>
    <row r="46" spans="1:10" x14ac:dyDescent="0.35">
      <c r="A46" s="53"/>
      <c r="B46" s="96" t="s">
        <v>26</v>
      </c>
      <c r="C46" s="100"/>
      <c r="D46" s="101"/>
      <c r="E46" s="101"/>
      <c r="F46" s="101"/>
      <c r="G46" s="102"/>
      <c r="H46" s="9">
        <f t="shared" si="0"/>
        <v>0</v>
      </c>
      <c r="I46" s="103"/>
      <c r="J46" s="54"/>
    </row>
    <row r="47" spans="1:10" x14ac:dyDescent="0.35">
      <c r="A47" s="53"/>
      <c r="B47" s="95" t="s">
        <v>27</v>
      </c>
      <c r="C47" s="100"/>
      <c r="D47" s="101"/>
      <c r="E47" s="101"/>
      <c r="F47" s="101"/>
      <c r="G47" s="102"/>
      <c r="H47" s="9">
        <f t="shared" si="0"/>
        <v>0</v>
      </c>
      <c r="I47" s="103"/>
      <c r="J47" s="54"/>
    </row>
    <row r="48" spans="1:10" s="1" customFormat="1" ht="15" thickBot="1" x14ac:dyDescent="0.4">
      <c r="A48" s="56"/>
      <c r="B48" s="10" t="s">
        <v>30</v>
      </c>
      <c r="C48" s="48">
        <f>C33+C38+C43</f>
        <v>2585060</v>
      </c>
      <c r="D48" s="48">
        <f>D33+D38+D43</f>
        <v>9207356.1500000004</v>
      </c>
      <c r="E48" s="48">
        <f>E33+E38+E43</f>
        <v>29781018.850000001</v>
      </c>
      <c r="F48" s="48">
        <f>F33+F38+F43</f>
        <v>6828565</v>
      </c>
      <c r="G48" s="49">
        <f>G33+G38+G43</f>
        <v>0</v>
      </c>
      <c r="H48" s="50">
        <f t="shared" si="0"/>
        <v>48402000</v>
      </c>
      <c r="I48" s="7"/>
      <c r="J48" s="57"/>
    </row>
    <row r="49" spans="1:10" s="1" customFormat="1" ht="10" customHeight="1" x14ac:dyDescent="0.35">
      <c r="A49" s="56"/>
      <c r="C49" s="70"/>
      <c r="D49" s="70"/>
      <c r="J49" s="57"/>
    </row>
    <row r="50" spans="1:10" s="1" customFormat="1" x14ac:dyDescent="0.35">
      <c r="A50" s="56"/>
      <c r="B50" s="143" t="s">
        <v>31</v>
      </c>
      <c r="C50" s="144"/>
      <c r="D50" s="144"/>
      <c r="E50" s="144"/>
      <c r="F50" s="144"/>
      <c r="G50" s="144"/>
      <c r="H50" s="144"/>
      <c r="I50" s="145"/>
      <c r="J50" s="57"/>
    </row>
    <row r="51" spans="1:10" x14ac:dyDescent="0.35">
      <c r="A51" s="53"/>
      <c r="B51" s="71" t="s">
        <v>32</v>
      </c>
      <c r="C51" s="205" t="s">
        <v>114</v>
      </c>
      <c r="D51" s="205"/>
      <c r="E51" s="204" t="s">
        <v>33</v>
      </c>
      <c r="F51" s="204"/>
      <c r="G51" s="202" t="s">
        <v>93</v>
      </c>
      <c r="H51" s="202"/>
      <c r="I51" s="16"/>
      <c r="J51" s="54"/>
    </row>
    <row r="52" spans="1:10" x14ac:dyDescent="0.35">
      <c r="A52" s="53"/>
      <c r="B52" s="15" t="s">
        <v>195</v>
      </c>
      <c r="C52" s="206">
        <v>0</v>
      </c>
      <c r="D52" s="207"/>
      <c r="E52" t="s">
        <v>34</v>
      </c>
      <c r="G52" s="203" t="s">
        <v>92</v>
      </c>
      <c r="H52" s="203"/>
      <c r="I52" s="16"/>
      <c r="J52" s="54"/>
    </row>
    <row r="53" spans="1:10" x14ac:dyDescent="0.35">
      <c r="A53" s="53"/>
      <c r="B53" s="18" t="s">
        <v>35</v>
      </c>
      <c r="C53" s="203" t="s">
        <v>95</v>
      </c>
      <c r="D53" s="203"/>
      <c r="E53" s="19" t="s">
        <v>36</v>
      </c>
      <c r="F53" s="19"/>
      <c r="G53" s="203" t="s">
        <v>92</v>
      </c>
      <c r="H53" s="203"/>
      <c r="I53" s="20"/>
      <c r="J53" s="54"/>
    </row>
    <row r="54" spans="1:10" ht="10" customHeight="1" x14ac:dyDescent="0.35">
      <c r="A54" s="53"/>
      <c r="J54" s="54"/>
    </row>
    <row r="55" spans="1:10" x14ac:dyDescent="0.35">
      <c r="A55" s="53"/>
      <c r="B55" s="143" t="s">
        <v>37</v>
      </c>
      <c r="C55" s="144"/>
      <c r="D55" s="144"/>
      <c r="E55" s="144"/>
      <c r="F55" s="144"/>
      <c r="G55" s="144"/>
      <c r="H55" s="144"/>
      <c r="I55" s="145"/>
      <c r="J55" s="54"/>
    </row>
    <row r="56" spans="1:10" ht="75" customHeight="1" x14ac:dyDescent="0.35">
      <c r="A56" s="53"/>
      <c r="B56" s="151" t="s">
        <v>38</v>
      </c>
      <c r="C56" s="151"/>
      <c r="D56" s="151"/>
      <c r="E56" s="69" t="s">
        <v>39</v>
      </c>
      <c r="F56" s="69" t="s">
        <v>40</v>
      </c>
      <c r="G56" s="69" t="str">
        <f>IF(FCOR=TRUE, "Actuals at Final Completion", "Actuals to Date")</f>
        <v>Actuals to Date</v>
      </c>
      <c r="H56" s="88" t="s">
        <v>41</v>
      </c>
      <c r="I56" s="11" t="s">
        <v>17</v>
      </c>
      <c r="J56" s="54"/>
    </row>
    <row r="57" spans="1:10" x14ac:dyDescent="0.35">
      <c r="A57" s="53"/>
      <c r="B57" s="12" t="s">
        <v>42</v>
      </c>
      <c r="C57" s="13"/>
      <c r="D57" s="14"/>
      <c r="E57" s="104">
        <v>46267</v>
      </c>
      <c r="F57" s="104">
        <v>50694</v>
      </c>
      <c r="G57" s="105"/>
      <c r="H57" s="89">
        <f>IF($H$56=Lists!$D$8, IFERROR(F57-E57, ""), IF($H$56=Lists!$D$9, IFERROR(G57-E57, ""), IFERROR(G57-F57, "")))</f>
        <v>-50694</v>
      </c>
      <c r="I57" s="119"/>
      <c r="J57" s="54"/>
    </row>
    <row r="58" spans="1:10" x14ac:dyDescent="0.35">
      <c r="A58" s="53"/>
      <c r="B58" s="15" t="s">
        <v>43</v>
      </c>
      <c r="D58" s="16"/>
      <c r="E58" s="104">
        <v>32590</v>
      </c>
      <c r="F58" s="104">
        <v>35689</v>
      </c>
      <c r="G58" s="105"/>
      <c r="H58" s="89">
        <f>IF($H$56=Lists!$D$8, IFERROR(F58-E58, ""), IF($H$56=Lists!$D$9, IFERROR(G58-E58, ""), IFERROR(G58-F58, "")))</f>
        <v>-35689</v>
      </c>
      <c r="I58" s="119"/>
      <c r="J58" s="54"/>
    </row>
    <row r="59" spans="1:10" x14ac:dyDescent="0.35">
      <c r="A59" s="53"/>
      <c r="B59" s="15" t="s">
        <v>44</v>
      </c>
      <c r="D59" s="16"/>
      <c r="E59" s="17">
        <f>IFERROR(E58/E57, "")</f>
        <v>0.70438973782609637</v>
      </c>
      <c r="F59" s="17">
        <f>IFERROR(F58/F57, "")</f>
        <v>0.70400836390894383</v>
      </c>
      <c r="G59" s="17" t="str">
        <f>IFERROR(G58/G57, "")</f>
        <v/>
      </c>
      <c r="H59" s="90" t="str">
        <f>IFERROR(G59-F59, "")</f>
        <v/>
      </c>
      <c r="I59" s="72"/>
      <c r="J59" s="54"/>
    </row>
    <row r="60" spans="1:10" x14ac:dyDescent="0.35">
      <c r="A60" s="53"/>
      <c r="B60" s="15" t="s">
        <v>45</v>
      </c>
      <c r="D60" s="16"/>
      <c r="E60" s="104"/>
      <c r="F60" s="104"/>
      <c r="G60" s="105"/>
      <c r="H60" s="91">
        <f>IF($H$56=Lists!$D$8, IFERROR(F60-E60, ""), IF($H$56=Lists!$D$9, IFERROR(G60-E60, ""), IFERROR(G60-F60, "")))</f>
        <v>0</v>
      </c>
      <c r="I60" s="119"/>
      <c r="J60" s="54"/>
    </row>
    <row r="61" spans="1:10" x14ac:dyDescent="0.35">
      <c r="A61" s="53"/>
      <c r="B61" s="18" t="s">
        <v>46</v>
      </c>
      <c r="C61" s="19"/>
      <c r="D61" s="20"/>
      <c r="E61" s="105">
        <v>48795</v>
      </c>
      <c r="F61" s="105">
        <v>48795</v>
      </c>
      <c r="G61" s="105"/>
      <c r="H61" s="91">
        <f>IF($H$56=Lists!$D$8, IFERROR(F61-E61, ""), IF($H$56=Lists!$D$9, IFERROR(G61-E61, ""), IFERROR(G61-F61, "")))</f>
        <v>-48795</v>
      </c>
      <c r="I61" s="118"/>
      <c r="J61" s="54"/>
    </row>
    <row r="62" spans="1:10" x14ac:dyDescent="0.35">
      <c r="A62" s="53"/>
      <c r="B62" s="15" t="s">
        <v>47</v>
      </c>
      <c r="E62" s="21">
        <f>IFERROR(E91/E57, "")</f>
        <v>593.13640391639831</v>
      </c>
      <c r="F62" s="21">
        <f>IFERROR(F91/F57, "")</f>
        <v>682.16861589931182</v>
      </c>
      <c r="G62" s="21" t="str">
        <f>IFERROR(G91/G57, "")</f>
        <v/>
      </c>
      <c r="H62" s="92" t="str">
        <f>IF($H$56=Lists!$D$8, IFERROR(F62-E62, ""), IF($H$56=Lists!$D$9, IFERROR(G62-E62, ""), IFERROR(G62-F62, "")))</f>
        <v/>
      </c>
      <c r="I62" s="73"/>
      <c r="J62" s="54"/>
    </row>
    <row r="63" spans="1:10" x14ac:dyDescent="0.35">
      <c r="A63" s="53"/>
      <c r="B63" s="18" t="s">
        <v>48</v>
      </c>
      <c r="C63" s="19"/>
      <c r="D63" s="20"/>
      <c r="E63" s="22">
        <f>IFERROR(E97/E57, "")</f>
        <v>673.35063868415932</v>
      </c>
      <c r="F63" s="22">
        <f>IFERROR(F97/F57, "")</f>
        <v>774.29657746069131</v>
      </c>
      <c r="G63" s="22" t="str">
        <f>IFERROR(G97/G57, "")</f>
        <v/>
      </c>
      <c r="H63" s="92" t="str">
        <f>IF($H$56=Lists!$D$8, IFERROR(F63-E63, ""), IF($H$56=Lists!$D$9, IFERROR(G63-E63, ""), IFERROR(G63-F63, "")))</f>
        <v/>
      </c>
      <c r="I63" s="74"/>
      <c r="J63" s="54"/>
    </row>
    <row r="64" spans="1:10" x14ac:dyDescent="0.35">
      <c r="A64" s="53"/>
      <c r="B64" s="146" t="s">
        <v>49</v>
      </c>
      <c r="C64" s="147"/>
      <c r="D64" s="147"/>
      <c r="E64" s="147"/>
      <c r="F64" s="147"/>
      <c r="G64" s="147"/>
      <c r="H64" s="147"/>
      <c r="I64" s="148"/>
      <c r="J64" s="54"/>
    </row>
    <row r="65" spans="1:10" x14ac:dyDescent="0.35">
      <c r="A65" s="53"/>
      <c r="B65" s="12" t="s">
        <v>50</v>
      </c>
      <c r="C65" s="13"/>
      <c r="D65" s="14"/>
      <c r="E65" s="106">
        <v>44677</v>
      </c>
      <c r="F65" s="106">
        <v>44470</v>
      </c>
      <c r="G65" s="107">
        <v>44677</v>
      </c>
      <c r="H65" s="89" t="str">
        <f>IF(SUM(E65:G65)=0, "", IF($H$56=Lists!$D$8, IFERROR(MROUND(CONVERT(F65-E65,"day","yr")*12, 0.5)&amp;" mo.", ""), IF($H$56=Lists!$D$9, IFERROR(MROUND(CONVERT(G65-E65,"day","yr")*12, 0.5)&amp;" mo.", ""), IFERROR(MROUND(CONVERT(G65-F65,"day","yr")*12, 0.5)&amp;" mo.", ""))))</f>
        <v>7 mo.</v>
      </c>
      <c r="I65" s="119"/>
      <c r="J65" s="54"/>
    </row>
    <row r="66" spans="1:10" x14ac:dyDescent="0.35">
      <c r="A66" s="53"/>
      <c r="B66" s="15" t="s">
        <v>51</v>
      </c>
      <c r="D66" s="16"/>
      <c r="E66" s="106">
        <v>44677</v>
      </c>
      <c r="F66" s="106">
        <v>44562</v>
      </c>
      <c r="G66" s="107">
        <v>45809</v>
      </c>
      <c r="H66" s="89" t="str">
        <f>IF(SUM(E66:G66)=0, "", IF($H$56=Lists!$D$8, IFERROR(MROUND(CONVERT(F66-E66,"day","yr")*12, 0.5)&amp;" mo.", ""), IF($H$56=Lists!$D$9, IFERROR(MROUND(CONVERT(G66-E66,"day","yr")*12, 0.5)&amp;" mo.", ""), IFERROR(MROUND(CONVERT(G66-F66,"day","yr")*12, 0.5)&amp;" mo.", ""))))</f>
        <v>41 mo.</v>
      </c>
      <c r="I66" s="119"/>
      <c r="J66" s="54"/>
    </row>
    <row r="67" spans="1:10" x14ac:dyDescent="0.35">
      <c r="A67" s="53"/>
      <c r="B67" s="15" t="s">
        <v>52</v>
      </c>
      <c r="D67" s="16"/>
      <c r="E67" s="106"/>
      <c r="F67" s="106"/>
      <c r="G67" s="107"/>
      <c r="H67" s="89" t="str">
        <f>IF(SUM(E67:G67)=0, "", IF($H$56=Lists!$D$8, IFERROR(MROUND(CONVERT(F67-E67,"day","yr")*12, 0.5)&amp;" mo.", ""), IF($H$56=Lists!$D$9, IFERROR(MROUND(CONVERT(G67-E67,"day","yr")*12, 0.5)&amp;" mo.", ""), IFERROR(MROUND(CONVERT(G67-F67,"day","yr")*12, 0.5)&amp;" mo.", ""))))</f>
        <v/>
      </c>
      <c r="I67" s="119"/>
      <c r="J67" s="54"/>
    </row>
    <row r="68" spans="1:10" x14ac:dyDescent="0.35">
      <c r="A68" s="53"/>
      <c r="B68" s="15" t="s">
        <v>53</v>
      </c>
      <c r="D68" s="16"/>
      <c r="E68" s="106">
        <v>45170</v>
      </c>
      <c r="F68" s="106">
        <v>45839</v>
      </c>
      <c r="G68" s="107"/>
      <c r="H68" s="89" t="str">
        <f>IF(SUM(E68:G68)=0, "", IF($H$56=Lists!$D$8, IFERROR(MROUND(CONVERT(F68-E68,"day","yr")*12, 0.5)&amp;" mo.", ""), IF($H$56=Lists!$D$9, IFERROR(MROUND(CONVERT(G68-E68,"day","yr")*12, 0.5)&amp;" mo.", ""), IFERROR(MROUND(CONVERT(G68-F68,"day","yr")*12, 0.5)&amp;" mo.", ""))))</f>
        <v/>
      </c>
      <c r="I68" s="119"/>
      <c r="J68" s="54"/>
    </row>
    <row r="69" spans="1:10" x14ac:dyDescent="0.35">
      <c r="A69" s="53"/>
      <c r="B69" s="15" t="s">
        <v>54</v>
      </c>
      <c r="D69" s="16"/>
      <c r="E69" s="106">
        <v>45901</v>
      </c>
      <c r="F69" s="106">
        <v>46569</v>
      </c>
      <c r="G69" s="107"/>
      <c r="H69" s="89" t="str">
        <f>IF(SUM(E69:G69)=0, "", IF($H$56=Lists!$D$8, IFERROR(MROUND(CONVERT(F69-E69,"day","yr")*12, 0.5)&amp;" mo.", ""), IF($H$56=Lists!$D$9, IFERROR(MROUND(CONVERT(G69-E69,"day","yr")*12, 0.5)&amp;" mo.", ""), IFERROR(MROUND(CONVERT(G69-F69,"day","yr")*12, 0.5)&amp;" mo.", ""))))</f>
        <v/>
      </c>
      <c r="I69" s="119"/>
      <c r="J69" s="54"/>
    </row>
    <row r="70" spans="1:10" x14ac:dyDescent="0.35">
      <c r="A70" s="53"/>
      <c r="B70" s="18" t="s">
        <v>55</v>
      </c>
      <c r="C70" s="19"/>
      <c r="D70" s="20"/>
      <c r="E70" s="106"/>
      <c r="F70" s="106"/>
      <c r="G70" s="107"/>
      <c r="H70" s="89" t="str">
        <f>IF(SUM(E70:G70)=0, "", IF($H$56=Lists!$D$8, IFERROR(MROUND(CONVERT(F70-E70,"day","yr")*12, 0.5)&amp;" mo.", ""), IF($H$56=Lists!$D$9, IFERROR(MROUND(CONVERT(G70-E70,"day","yr")*12, 0.5)&amp;" mo.", ""), IFERROR(MROUND(CONVERT(G70-F70,"day","yr")*12, 0.5)&amp;" mo.", ""))))</f>
        <v/>
      </c>
      <c r="I70" s="119"/>
      <c r="J70" s="54"/>
    </row>
    <row r="71" spans="1:10" ht="10" customHeight="1" thickBot="1" x14ac:dyDescent="0.4">
      <c r="A71" s="75"/>
      <c r="B71" s="23"/>
      <c r="C71" s="23"/>
      <c r="D71" s="23"/>
      <c r="E71" s="24"/>
      <c r="F71" s="24"/>
      <c r="G71" s="24"/>
      <c r="H71" s="25"/>
      <c r="I71" s="76"/>
      <c r="J71" s="77"/>
    </row>
    <row r="72" spans="1:10" s="65" customFormat="1" ht="27" customHeight="1" thickTop="1" thickBot="1" x14ac:dyDescent="0.4">
      <c r="A72" s="136" t="s">
        <v>56</v>
      </c>
      <c r="B72" s="137"/>
      <c r="C72" s="137"/>
      <c r="D72" s="137"/>
      <c r="E72" s="137"/>
      <c r="F72" s="137"/>
      <c r="G72" s="137"/>
      <c r="H72" s="137"/>
      <c r="I72" s="137"/>
      <c r="J72" s="138"/>
    </row>
    <row r="73" spans="1:10" ht="10" customHeight="1" thickTop="1" x14ac:dyDescent="0.35">
      <c r="A73" s="53"/>
      <c r="B73" s="121"/>
      <c r="C73" s="121"/>
      <c r="D73" s="121"/>
      <c r="E73" s="26"/>
      <c r="F73" s="26"/>
      <c r="G73" s="26"/>
      <c r="H73" s="27"/>
      <c r="I73" s="78"/>
      <c r="J73" s="54"/>
    </row>
    <row r="74" spans="1:10" ht="75" customHeight="1" x14ac:dyDescent="0.35">
      <c r="A74" s="53"/>
      <c r="B74" s="151" t="s">
        <v>38</v>
      </c>
      <c r="C74" s="151"/>
      <c r="D74" s="151"/>
      <c r="E74" s="69" t="s">
        <v>57</v>
      </c>
      <c r="F74" s="69" t="s">
        <v>58</v>
      </c>
      <c r="G74" s="69" t="str">
        <f>IF(FCOR=TRUE, "Actual Cost Data at Final Completion", "Actual Costs to Date")</f>
        <v>Actual Costs to Date</v>
      </c>
      <c r="H74" s="69" t="str">
        <f>H56</f>
        <v>Estimate as Currently Funded to Actuals Variance</v>
      </c>
      <c r="I74" s="11" t="s">
        <v>17</v>
      </c>
      <c r="J74" s="54"/>
    </row>
    <row r="75" spans="1:10" x14ac:dyDescent="0.35">
      <c r="A75" s="53"/>
      <c r="B75" s="143" t="s">
        <v>59</v>
      </c>
      <c r="C75" s="144"/>
      <c r="D75" s="144"/>
      <c r="E75" s="144"/>
      <c r="F75" s="144"/>
      <c r="G75" s="144"/>
      <c r="H75" s="144"/>
      <c r="I75" s="145"/>
      <c r="J75" s="54"/>
    </row>
    <row r="76" spans="1:10" x14ac:dyDescent="0.35">
      <c r="A76" s="53"/>
      <c r="B76" s="160"/>
      <c r="C76" s="157"/>
      <c r="D76" s="127" t="s">
        <v>60</v>
      </c>
      <c r="E76" s="108"/>
      <c r="F76" s="108"/>
      <c r="G76" s="108"/>
      <c r="H76" s="93">
        <f>IF($H$56=Lists!$D$8, IFERROR(F76-E76, ""), IF($H$56=Lists!$D$9, IFERROR(G76-E76, ""), IFERROR(G76-F76, "")))</f>
        <v>0</v>
      </c>
      <c r="I76" s="119"/>
      <c r="J76" s="54"/>
    </row>
    <row r="77" spans="1:10" ht="10" customHeight="1" x14ac:dyDescent="0.35">
      <c r="A77" s="53"/>
      <c r="B77" s="116"/>
      <c r="C77" s="116"/>
      <c r="D77" s="116"/>
      <c r="E77" s="28"/>
      <c r="F77" s="28"/>
      <c r="G77" s="28"/>
      <c r="H77" s="29"/>
      <c r="I77" s="79"/>
      <c r="J77" s="54"/>
    </row>
    <row r="78" spans="1:10" x14ac:dyDescent="0.35">
      <c r="A78" s="53"/>
      <c r="B78" s="143" t="s">
        <v>61</v>
      </c>
      <c r="C78" s="144"/>
      <c r="D78" s="144"/>
      <c r="E78" s="144"/>
      <c r="F78" s="144"/>
      <c r="G78" s="144"/>
      <c r="H78" s="144"/>
      <c r="I78" s="145"/>
      <c r="J78" s="54"/>
    </row>
    <row r="79" spans="1:10" x14ac:dyDescent="0.35">
      <c r="A79" s="53"/>
      <c r="B79" s="12" t="s">
        <v>62</v>
      </c>
      <c r="C79" s="13"/>
      <c r="D79" s="14"/>
      <c r="E79" s="109">
        <v>220836</v>
      </c>
      <c r="F79" s="109">
        <v>220836</v>
      </c>
      <c r="G79" s="110">
        <v>217079.44</v>
      </c>
      <c r="H79" s="30">
        <f>IF($H$56=Lists!$D$8, IFERROR(F79-E79, ""), IF($H$56=Lists!$D$9, IFERROR(G79-E79, ""), IFERROR(G79-F79, "")))</f>
        <v>-3756.5599999999977</v>
      </c>
      <c r="I79" s="119" t="s">
        <v>192</v>
      </c>
      <c r="J79" s="54"/>
    </row>
    <row r="80" spans="1:10" x14ac:dyDescent="0.35">
      <c r="A80" s="53"/>
      <c r="B80" s="15" t="s">
        <v>63</v>
      </c>
      <c r="D80" s="16"/>
      <c r="E80" s="109">
        <v>1321049</v>
      </c>
      <c r="F80" s="109">
        <v>1771357.0058035541</v>
      </c>
      <c r="G80" s="110">
        <f>1580256.34+354160+976449.33</f>
        <v>2910865.67</v>
      </c>
      <c r="H80" s="30">
        <f>IF($H$56=Lists!$D$8, IFERROR(F80-E80, ""), IF($H$56=Lists!$D$9, IFERROR(G80-E80, ""), IFERROR(G80-F80, "")))</f>
        <v>1139508.6641964458</v>
      </c>
      <c r="I80" s="119" t="s">
        <v>196</v>
      </c>
      <c r="J80" s="54"/>
    </row>
    <row r="81" spans="1:10" x14ac:dyDescent="0.35">
      <c r="A81" s="53"/>
      <c r="B81" s="15" t="s">
        <v>64</v>
      </c>
      <c r="D81" s="16"/>
      <c r="E81" s="109">
        <v>1264428</v>
      </c>
      <c r="F81" s="109">
        <v>1249672</v>
      </c>
      <c r="G81" s="110">
        <f>63526.6+157143.38+194.05+149.45+550.26+7569+166027.53+1530+119373.83+14565+2040+53662.35+3399+2163+74152.6+2040+3708+48020.85+46730.16</f>
        <v>766545.06</v>
      </c>
      <c r="H81" s="30">
        <f>IF($H$56=Lists!$D$8, IFERROR(F81-E81, ""), IF($H$56=Lists!$D$9, IFERROR(G81-E81, ""), IFERROR(G81-F81, "")))</f>
        <v>-483126.93999999994</v>
      </c>
      <c r="I81" s="119" t="s">
        <v>204</v>
      </c>
      <c r="J81" s="54"/>
    </row>
    <row r="82" spans="1:10" x14ac:dyDescent="0.35">
      <c r="A82" s="53"/>
      <c r="B82" s="15" t="s">
        <v>65</v>
      </c>
      <c r="D82" s="16"/>
      <c r="E82" s="109">
        <v>618484.20479999995</v>
      </c>
      <c r="F82" s="109">
        <v>625676</v>
      </c>
      <c r="G82" s="109">
        <v>498593.09</v>
      </c>
      <c r="H82" s="30">
        <f>IF($H$56=Lists!$D$8, IFERROR(F82-E82, ""), IF($H$56=Lists!$D$9, IFERROR(G82-E82, ""), IFERROR(G82-F82, "")))</f>
        <v>-127082.90999999997</v>
      </c>
      <c r="I82" s="119" t="s">
        <v>193</v>
      </c>
      <c r="J82" s="54"/>
    </row>
    <row r="83" spans="1:10" x14ac:dyDescent="0.35">
      <c r="A83" s="53"/>
      <c r="B83" s="15" t="s">
        <v>66</v>
      </c>
      <c r="D83" s="16"/>
      <c r="E83" s="109">
        <v>480295.79520000005</v>
      </c>
      <c r="F83" s="109">
        <v>625677</v>
      </c>
      <c r="G83" s="109">
        <f>142098+7765+38712.5</f>
        <v>188575.5</v>
      </c>
      <c r="H83" s="31">
        <f>IF($H$56=Lists!$D$8, IFERROR(F83-E83, ""), IF($H$56=Lists!$D$9, IFERROR(G83-E83, ""), IFERROR(G83-F83, "")))</f>
        <v>-437101.5</v>
      </c>
      <c r="I83" s="119" t="s">
        <v>205</v>
      </c>
      <c r="J83" s="54"/>
    </row>
    <row r="84" spans="1:10" x14ac:dyDescent="0.35">
      <c r="A84" s="53"/>
      <c r="B84" s="15" t="s">
        <v>67</v>
      </c>
      <c r="D84" s="16"/>
      <c r="E84" s="109">
        <v>201341</v>
      </c>
      <c r="F84" s="109">
        <v>224661</v>
      </c>
      <c r="G84" s="110"/>
      <c r="H84" s="30">
        <f>IF($H$56=Lists!$D$8, IFERROR(F84-E84, ""), IF($H$56=Lists!$D$9, IFERROR(G84-E84, ""), IFERROR(G84-F84, "")))</f>
        <v>-224661</v>
      </c>
      <c r="I84" s="111"/>
      <c r="J84" s="54"/>
    </row>
    <row r="85" spans="1:10" x14ac:dyDescent="0.35">
      <c r="A85" s="53"/>
      <c r="B85" s="18"/>
      <c r="C85" s="159"/>
      <c r="D85" s="128" t="s">
        <v>68</v>
      </c>
      <c r="E85" s="32">
        <f>SUM(E79:E84)</f>
        <v>4106434</v>
      </c>
      <c r="F85" s="32">
        <f>SUM(F79:F84)</f>
        <v>4717879.0058035543</v>
      </c>
      <c r="G85" s="32">
        <f>SUM(G79:G84)</f>
        <v>4581658.76</v>
      </c>
      <c r="H85" s="33">
        <f>IF($H$56=Lists!$D$8, IFERROR(F85-E85, ""), IF($H$56=Lists!$D$9, IFERROR(G85-E85, ""), IFERROR(G85-F85, "")))</f>
        <v>-136220.24580355454</v>
      </c>
      <c r="I85" s="80"/>
      <c r="J85" s="54"/>
    </row>
    <row r="86" spans="1:10" ht="10" customHeight="1" x14ac:dyDescent="0.35">
      <c r="A86" s="53"/>
      <c r="J86" s="54"/>
    </row>
    <row r="87" spans="1:10" x14ac:dyDescent="0.35">
      <c r="A87" s="53"/>
      <c r="B87" s="143" t="s">
        <v>69</v>
      </c>
      <c r="C87" s="144"/>
      <c r="D87" s="144"/>
      <c r="E87" s="144"/>
      <c r="F87" s="144"/>
      <c r="G87" s="144"/>
      <c r="H87" s="144"/>
      <c r="I87" s="184"/>
      <c r="J87" s="54"/>
    </row>
    <row r="88" spans="1:10" ht="14.5" customHeight="1" x14ac:dyDescent="0.35">
      <c r="A88" s="53"/>
      <c r="B88" s="12" t="s">
        <v>70</v>
      </c>
      <c r="C88" s="13"/>
      <c r="D88" s="14"/>
      <c r="E88" s="109">
        <v>3996993</v>
      </c>
      <c r="F88" s="109">
        <v>7615501.8143997099</v>
      </c>
      <c r="G88" s="110">
        <f>909859.78+1204316.4+1152304.57+988357.01+2650.9+978204.72+1690803.63</f>
        <v>6926497.0099999998</v>
      </c>
      <c r="H88" s="34">
        <f>IF($H$56=Lists!$D$8, IFERROR(F88-E88, ""), IF($H$56=Lists!$D$9, IFERROR(G88-E88, ""), IFERROR(G88-F88, "")))</f>
        <v>-689004.80439971015</v>
      </c>
      <c r="I88" s="119" t="s">
        <v>203</v>
      </c>
      <c r="J88" s="54"/>
    </row>
    <row r="89" spans="1:10" x14ac:dyDescent="0.35">
      <c r="A89" s="53"/>
      <c r="B89" s="15" t="s">
        <v>71</v>
      </c>
      <c r="D89" s="16"/>
      <c r="E89" s="109"/>
      <c r="F89" s="109">
        <v>0</v>
      </c>
      <c r="G89" s="110"/>
      <c r="H89" s="34">
        <f>IF($H$56=Lists!$D$8, IFERROR(F89-E89, ""), IF($H$56=Lists!$D$9, IFERROR(G89-E89, ""), IFERROR(G89-F89, "")))</f>
        <v>0</v>
      </c>
      <c r="I89" s="111"/>
      <c r="J89" s="54"/>
    </row>
    <row r="90" spans="1:10" x14ac:dyDescent="0.35">
      <c r="A90" s="53"/>
      <c r="B90" s="15" t="s">
        <v>72</v>
      </c>
      <c r="D90" s="16"/>
      <c r="E90" s="109">
        <v>23445649</v>
      </c>
      <c r="F90" s="109">
        <v>26966354</v>
      </c>
      <c r="G90" s="109"/>
      <c r="H90" s="35">
        <f>IF($H$56=Lists!$D$8, IFERROR(F90-E90, ""), IF($H$56=Lists!$D$9, IFERROR(G90-E90, ""), IFERROR(G90-F90, "")))</f>
        <v>-26966354</v>
      </c>
      <c r="I90" s="111"/>
      <c r="J90" s="54"/>
    </row>
    <row r="91" spans="1:10" x14ac:dyDescent="0.35">
      <c r="A91" s="53"/>
      <c r="B91" s="38"/>
      <c r="C91" s="1"/>
      <c r="D91" s="161" t="s">
        <v>73</v>
      </c>
      <c r="E91" s="162">
        <f>SUM(E88:E90)</f>
        <v>27442642</v>
      </c>
      <c r="F91" s="36">
        <f>SUM(F88:F90)</f>
        <v>34581855.814399712</v>
      </c>
      <c r="G91" s="36">
        <f>SUM(G88:G90)</f>
        <v>6926497.0099999998</v>
      </c>
      <c r="H91" s="34">
        <f>IF($H$56=Lists!$D$8, IFERROR(F91-E91, ""), IF($H$56=Lists!$D$9, IFERROR(G91-E91, ""), IFERROR(G91-F91, "")))</f>
        <v>-27655358.804399714</v>
      </c>
      <c r="I91" s="80"/>
      <c r="J91" s="54"/>
    </row>
    <row r="92" spans="1:10" x14ac:dyDescent="0.35">
      <c r="A92" s="53"/>
      <c r="B92" s="15" t="s">
        <v>74</v>
      </c>
      <c r="D92" s="16"/>
      <c r="E92" s="109">
        <v>1376889</v>
      </c>
      <c r="F92" s="109">
        <v>1729092.7907199857</v>
      </c>
      <c r="G92" s="110">
        <v>19033.38</v>
      </c>
      <c r="H92" s="34">
        <f>IF($H$56=Lists!$D$8, IFERROR(F92-E92, ""), IF($H$56=Lists!$D$9, IFERROR(G92-E92, ""), IFERROR(G92-F92, "")))</f>
        <v>-1710059.4107199858</v>
      </c>
      <c r="I92" s="111" t="s">
        <v>201</v>
      </c>
      <c r="J92" s="54"/>
    </row>
    <row r="93" spans="1:10" x14ac:dyDescent="0.35">
      <c r="A93" s="53"/>
      <c r="B93" s="15" t="s">
        <v>75</v>
      </c>
      <c r="D93" s="16"/>
      <c r="E93" s="109">
        <v>0</v>
      </c>
      <c r="F93" s="109"/>
      <c r="G93" s="109"/>
      <c r="H93" s="34">
        <f>IF($H$56=Lists!$D$8, IFERROR(F93-E93, ""), IF($H$56=Lists!$D$9, IFERROR(G93-E93, ""), IFERROR(G93-F93, "")))</f>
        <v>0</v>
      </c>
      <c r="I93" s="111"/>
      <c r="J93" s="54"/>
    </row>
    <row r="94" spans="1:10" x14ac:dyDescent="0.35">
      <c r="A94" s="53"/>
      <c r="B94" s="15" t="s">
        <v>76</v>
      </c>
      <c r="D94" s="16"/>
      <c r="E94" s="109">
        <v>2334383</v>
      </c>
      <c r="F94" s="109">
        <v>2941242.0926725836</v>
      </c>
      <c r="G94" s="109"/>
      <c r="H94" s="34">
        <f>IF($H$56=Lists!$D$8, IFERROR(F94-E94, ""), IF($H$56=Lists!$D$9, IFERROR(G94-E94, ""), IFERROR(G94-F94, "")))</f>
        <v>-2941242.0926725836</v>
      </c>
      <c r="I94" s="111"/>
      <c r="J94" s="54"/>
    </row>
    <row r="95" spans="1:10" x14ac:dyDescent="0.35">
      <c r="A95" s="53"/>
      <c r="B95" s="15" t="str">
        <f>IF(C53=Lists!J3, "GCCM Costs", IF(C53=Lists!J4, "Design-Build Costs", ""))</f>
        <v/>
      </c>
      <c r="D95" s="16"/>
      <c r="E95" s="109"/>
      <c r="F95" s="109"/>
      <c r="G95" s="109"/>
      <c r="H95" s="34">
        <f>IF($H$56=Lists!$D$8, IFERROR(F95-E95, ""), IF($H$56=Lists!$D$9, IFERROR(G95-E95, ""), IFERROR(G95-F95, "")))</f>
        <v>0</v>
      </c>
      <c r="I95" s="111"/>
      <c r="J95" s="54"/>
    </row>
    <row r="96" spans="1:10" x14ac:dyDescent="0.35">
      <c r="A96" s="53"/>
      <c r="B96" s="15" t="str">
        <f>IF(C53=Lists!J3, "GCCM Risk Contingency", "")</f>
        <v/>
      </c>
      <c r="D96" s="16"/>
      <c r="E96" s="109"/>
      <c r="F96" s="109"/>
      <c r="G96" s="109"/>
      <c r="H96" s="34">
        <f>IF($H$56=Lists!$D$8, IFERROR(F96-E96, ""), IF($H$56=Lists!$D$9, IFERROR(G96-E96, ""), IFERROR(G96-F96, "")))</f>
        <v>0</v>
      </c>
      <c r="I96" s="111"/>
      <c r="J96" s="54"/>
    </row>
    <row r="97" spans="1:10" x14ac:dyDescent="0.35">
      <c r="A97" s="53"/>
      <c r="B97" s="158"/>
      <c r="C97" s="159"/>
      <c r="D97" s="128" t="s">
        <v>77</v>
      </c>
      <c r="E97" s="162">
        <f>SUM(E91:E96)</f>
        <v>31153914</v>
      </c>
      <c r="F97" s="36">
        <f>SUM(F91:F96)</f>
        <v>39252190.697792284</v>
      </c>
      <c r="G97" s="36">
        <f>SUM(G91:G96)</f>
        <v>6945530.3899999997</v>
      </c>
      <c r="H97" s="37">
        <f>IF($H$56=Lists!$D$8, IFERROR(F97-E97, ""), IF($H$56=Lists!$D$9, IFERROR(G97-E97, ""), IFERROR(G97-F97, "")))</f>
        <v>-32306660.307792284</v>
      </c>
      <c r="I97" s="72"/>
      <c r="J97" s="54"/>
    </row>
    <row r="98" spans="1:10" ht="10" customHeight="1" x14ac:dyDescent="0.35">
      <c r="A98" s="53"/>
      <c r="J98" s="54"/>
    </row>
    <row r="99" spans="1:10" x14ac:dyDescent="0.35">
      <c r="A99" s="53"/>
      <c r="B99" s="143" t="s">
        <v>78</v>
      </c>
      <c r="C99" s="144"/>
      <c r="D99" s="144"/>
      <c r="E99" s="144"/>
      <c r="F99" s="144"/>
      <c r="G99" s="144"/>
      <c r="H99" s="144"/>
      <c r="I99" s="145"/>
      <c r="J99" s="54"/>
    </row>
    <row r="100" spans="1:10" x14ac:dyDescent="0.35">
      <c r="A100" s="53"/>
      <c r="B100" s="38" t="s">
        <v>79</v>
      </c>
      <c r="D100" s="16"/>
      <c r="E100" s="112">
        <v>1580917</v>
      </c>
      <c r="F100" s="112">
        <v>1499385.916</v>
      </c>
      <c r="G100" s="113">
        <v>114583.8</v>
      </c>
      <c r="H100" s="39">
        <f>IF($H$56=Lists!$D$8, IFERROR(F100-E100, ""), IF($H$56=Lists!$D$9, IFERROR(G100-E100, ""), IFERROR(G100-F100, "")))</f>
        <v>-1384802.1159999999</v>
      </c>
      <c r="I100" s="111" t="s">
        <v>202</v>
      </c>
      <c r="J100" s="81"/>
    </row>
    <row r="101" spans="1:10" x14ac:dyDescent="0.35">
      <c r="A101" s="53"/>
      <c r="B101" s="38" t="s">
        <v>80</v>
      </c>
      <c r="D101" s="16"/>
      <c r="E101" s="112">
        <v>185128</v>
      </c>
      <c r="F101" s="112">
        <v>240805.61451523434</v>
      </c>
      <c r="G101" s="113">
        <f>17418+25556.32</f>
        <v>42974.32</v>
      </c>
      <c r="H101" s="39">
        <f>IF($H$56=Lists!$D$8, IFERROR(F101-E101, ""), IF($H$56=Lists!$D$9, IFERROR(G101-E101, ""), IFERROR(G101-F101, "")))</f>
        <v>-197831.29451523433</v>
      </c>
      <c r="I101" s="115"/>
      <c r="J101" s="81"/>
    </row>
    <row r="102" spans="1:10" x14ac:dyDescent="0.35">
      <c r="A102" s="53"/>
      <c r="B102" s="38" t="s">
        <v>81</v>
      </c>
      <c r="D102" s="16"/>
      <c r="E102" s="109">
        <v>0</v>
      </c>
      <c r="F102" s="109">
        <v>0</v>
      </c>
      <c r="G102" s="110"/>
      <c r="H102" s="40">
        <f>IF($H$56=Lists!$D$8, IFERROR(F102-E102, ""), IF($H$56=Lists!$D$9, IFERROR(G102-E102, ""), IFERROR(G102-F102, "")))</f>
        <v>0</v>
      </c>
      <c r="I102" s="119"/>
      <c r="J102" s="54"/>
    </row>
    <row r="103" spans="1:10" x14ac:dyDescent="0.35">
      <c r="A103" s="53"/>
      <c r="B103" s="38" t="s">
        <v>82</v>
      </c>
      <c r="D103" s="16"/>
      <c r="E103" s="109">
        <v>184300</v>
      </c>
      <c r="F103" s="109">
        <v>184300</v>
      </c>
      <c r="G103" s="114"/>
      <c r="H103" s="41">
        <f>IF($H$56=Lists!$D$8, IFERROR(F103-E103, ""), IF($H$56=Lists!$D$9, IFERROR(G103-E103, ""), IFERROR(G103-F103, "")))</f>
        <v>-184300</v>
      </c>
      <c r="I103" s="115"/>
      <c r="J103" s="81"/>
    </row>
    <row r="104" spans="1:10" ht="15" thickBot="1" x14ac:dyDescent="0.4">
      <c r="A104" s="53"/>
      <c r="B104" s="163"/>
      <c r="C104" s="60"/>
      <c r="D104" s="129" t="s">
        <v>83</v>
      </c>
      <c r="E104" s="42">
        <f>SUM(E100:E103)</f>
        <v>1950345</v>
      </c>
      <c r="F104" s="42">
        <f>SUM(F100:F103)</f>
        <v>1924491.5305152342</v>
      </c>
      <c r="G104" s="42">
        <f>SUM(G100:G103)</f>
        <v>157558.12</v>
      </c>
      <c r="H104" s="37">
        <f>IF($H$56=Lists!$D$8, IFERROR(F104-E104, ""), IF($H$56=Lists!$D$9, IFERROR(G104-E104, ""), IFERROR(G104-F104, "")))</f>
        <v>-1766933.4105152343</v>
      </c>
      <c r="I104" s="82"/>
      <c r="J104" s="81"/>
    </row>
    <row r="105" spans="1:10" ht="19.5" thickTop="1" thickBot="1" x14ac:dyDescent="0.5">
      <c r="A105" s="53"/>
      <c r="B105" s="83" t="s">
        <v>84</v>
      </c>
      <c r="C105" s="84"/>
      <c r="D105" s="84"/>
      <c r="E105" s="85">
        <f>SUM(E76,E85,E97,E104)</f>
        <v>37210693</v>
      </c>
      <c r="F105" s="85">
        <f>SUM(F76,F85,F97,F104)</f>
        <v>45894561.234111071</v>
      </c>
      <c r="G105" s="85">
        <f>SUM(G76,G85,G97,G104)</f>
        <v>11684747.269999998</v>
      </c>
      <c r="H105" s="85">
        <f>SUM(H76,H85,H97,H104)</f>
        <v>-34209813.964111075</v>
      </c>
      <c r="I105" s="86"/>
      <c r="J105" s="81"/>
    </row>
    <row r="106" spans="1:10" ht="10" customHeight="1" thickTop="1" x14ac:dyDescent="0.35">
      <c r="A106" s="53"/>
      <c r="B106" s="120"/>
      <c r="C106" s="120"/>
      <c r="D106" s="120"/>
      <c r="E106" s="43"/>
      <c r="F106" s="43"/>
      <c r="G106" s="43"/>
      <c r="H106" s="43"/>
      <c r="I106" s="117"/>
      <c r="J106" s="81"/>
    </row>
    <row r="107" spans="1:10" s="1" customFormat="1" x14ac:dyDescent="0.35">
      <c r="A107" s="56"/>
      <c r="B107" s="191" t="str">
        <f>IF(ReportType=Lists!$O$2, "", "Close-Out Information")</f>
        <v/>
      </c>
      <c r="C107" s="192"/>
      <c r="D107" s="192"/>
      <c r="E107" s="192"/>
      <c r="F107" s="192"/>
      <c r="G107" s="192"/>
      <c r="H107" s="192"/>
      <c r="I107" s="193"/>
      <c r="J107" s="57"/>
    </row>
    <row r="108" spans="1:10" s="1" customFormat="1" x14ac:dyDescent="0.35">
      <c r="A108" s="56"/>
      <c r="B108" s="44"/>
      <c r="C108" s="213"/>
      <c r="D108" s="213"/>
      <c r="E108" s="213" t="str">
        <f>IF(ReportType=Lists!$O$2, "", "NOTES")</f>
        <v/>
      </c>
      <c r="F108" s="213"/>
      <c r="G108" s="213"/>
      <c r="H108" s="213"/>
      <c r="I108" s="214"/>
      <c r="J108" s="57"/>
    </row>
    <row r="109" spans="1:10" ht="15" customHeight="1" x14ac:dyDescent="0.35">
      <c r="A109" s="53"/>
      <c r="B109" s="71" t="str">
        <f>IF(ReportType=Lists!$O$2, "", "Number of Change Orders")</f>
        <v/>
      </c>
      <c r="C109" s="194"/>
      <c r="D109" s="195"/>
      <c r="E109" s="210"/>
      <c r="F109" s="211"/>
      <c r="G109" s="211"/>
      <c r="H109" s="211"/>
      <c r="I109" s="212"/>
      <c r="J109" s="54"/>
    </row>
    <row r="110" spans="1:10" ht="15" customHeight="1" x14ac:dyDescent="0.35">
      <c r="A110" s="53"/>
      <c r="B110" s="71" t="str">
        <f>IF(ReportType=Lists!$O$2, "", "Total Value of Change Orders")</f>
        <v/>
      </c>
      <c r="C110" s="215"/>
      <c r="D110" s="216"/>
      <c r="E110" s="122"/>
      <c r="F110" s="123"/>
      <c r="G110" s="123"/>
      <c r="H110" s="123"/>
      <c r="I110" s="124"/>
      <c r="J110" s="54"/>
    </row>
    <row r="111" spans="1:10" ht="15" customHeight="1" x14ac:dyDescent="0.35">
      <c r="A111" s="53"/>
      <c r="B111" s="71" t="str">
        <f>IF(ReportType=Lists!$O$2, "", "Outstanding Liabilities")</f>
        <v/>
      </c>
      <c r="C111" s="215"/>
      <c r="D111" s="216"/>
      <c r="E111" s="122"/>
      <c r="F111" s="123"/>
      <c r="G111" s="123"/>
      <c r="H111" s="123"/>
      <c r="I111" s="124"/>
      <c r="J111" s="54"/>
    </row>
    <row r="112" spans="1:10" x14ac:dyDescent="0.35">
      <c r="A112" s="53"/>
      <c r="B112" s="18" t="str">
        <f>IF(ReportType=Lists!$O$2, "", "Unsettled Claims")</f>
        <v/>
      </c>
      <c r="C112" s="208"/>
      <c r="D112" s="209"/>
      <c r="E112" s="210"/>
      <c r="F112" s="211"/>
      <c r="G112" s="211"/>
      <c r="H112" s="211"/>
      <c r="I112" s="212"/>
      <c r="J112" s="54"/>
    </row>
    <row r="113" spans="1:10" ht="10" customHeight="1" x14ac:dyDescent="0.35">
      <c r="A113" s="53"/>
      <c r="J113" s="54"/>
    </row>
    <row r="114" spans="1:10" ht="15" thickBot="1" x14ac:dyDescent="0.4">
      <c r="A114" s="53"/>
      <c r="B114" s="1" t="s">
        <v>85</v>
      </c>
      <c r="J114" s="54"/>
    </row>
    <row r="115" spans="1:10" ht="14.5" customHeight="1" x14ac:dyDescent="0.35">
      <c r="A115" s="53"/>
      <c r="B115" s="164" t="s">
        <v>197</v>
      </c>
      <c r="C115" s="165"/>
      <c r="D115" s="165"/>
      <c r="E115" s="165"/>
      <c r="F115" s="165"/>
      <c r="G115" s="165"/>
      <c r="H115" s="165"/>
      <c r="I115" s="166"/>
      <c r="J115" s="54"/>
    </row>
    <row r="116" spans="1:10" x14ac:dyDescent="0.35">
      <c r="A116" s="53"/>
      <c r="B116" s="167" t="s">
        <v>207</v>
      </c>
      <c r="C116" s="168"/>
      <c r="D116" s="168"/>
      <c r="E116" s="168"/>
      <c r="F116" s="168"/>
      <c r="G116" s="168"/>
      <c r="H116" s="168"/>
      <c r="I116" s="169"/>
      <c r="J116" s="54"/>
    </row>
    <row r="117" spans="1:10" x14ac:dyDescent="0.35">
      <c r="A117" s="53"/>
      <c r="B117" s="167"/>
      <c r="C117" s="168"/>
      <c r="D117" s="168"/>
      <c r="E117" s="168"/>
      <c r="F117" s="168"/>
      <c r="G117" s="168"/>
      <c r="H117" s="168"/>
      <c r="I117" s="169"/>
      <c r="J117" s="54"/>
    </row>
    <row r="118" spans="1:10" x14ac:dyDescent="0.35">
      <c r="A118" s="53"/>
      <c r="B118" s="167"/>
      <c r="C118" s="168"/>
      <c r="D118" s="168"/>
      <c r="E118" s="168"/>
      <c r="F118" s="168"/>
      <c r="G118" s="168"/>
      <c r="H118" s="168"/>
      <c r="I118" s="169"/>
      <c r="J118" s="54"/>
    </row>
    <row r="119" spans="1:10" x14ac:dyDescent="0.35">
      <c r="A119" s="53"/>
      <c r="B119" s="167"/>
      <c r="C119" s="168"/>
      <c r="D119" s="168"/>
      <c r="E119" s="168"/>
      <c r="F119" s="168"/>
      <c r="G119" s="168"/>
      <c r="H119" s="168"/>
      <c r="I119" s="169"/>
      <c r="J119" s="54"/>
    </row>
    <row r="120" spans="1:10" x14ac:dyDescent="0.35">
      <c r="A120" s="53"/>
      <c r="B120" s="167"/>
      <c r="C120" s="168"/>
      <c r="D120" s="168"/>
      <c r="E120" s="168"/>
      <c r="F120" s="168"/>
      <c r="G120" s="168"/>
      <c r="H120" s="168"/>
      <c r="I120" s="169"/>
      <c r="J120" s="54"/>
    </row>
    <row r="121" spans="1:10" x14ac:dyDescent="0.35">
      <c r="A121" s="53"/>
      <c r="B121" s="167"/>
      <c r="C121" s="168"/>
      <c r="D121" s="168"/>
      <c r="E121" s="168"/>
      <c r="F121" s="168"/>
      <c r="G121" s="168"/>
      <c r="H121" s="168"/>
      <c r="I121" s="169"/>
      <c r="J121" s="54"/>
    </row>
    <row r="122" spans="1:10" x14ac:dyDescent="0.35">
      <c r="A122" s="53"/>
      <c r="B122" s="167"/>
      <c r="C122" s="168"/>
      <c r="D122" s="168"/>
      <c r="E122" s="168"/>
      <c r="F122" s="168"/>
      <c r="G122" s="168"/>
      <c r="H122" s="168"/>
      <c r="I122" s="169"/>
      <c r="J122" s="54"/>
    </row>
    <row r="123" spans="1:10" x14ac:dyDescent="0.35">
      <c r="A123" s="53"/>
      <c r="B123" s="167"/>
      <c r="C123" s="168"/>
      <c r="D123" s="168"/>
      <c r="E123" s="168"/>
      <c r="F123" s="168"/>
      <c r="G123" s="168"/>
      <c r="H123" s="168"/>
      <c r="I123" s="169"/>
      <c r="J123" s="54"/>
    </row>
    <row r="124" spans="1:10" x14ac:dyDescent="0.35">
      <c r="A124" s="53"/>
      <c r="B124" s="167"/>
      <c r="C124" s="168"/>
      <c r="D124" s="168"/>
      <c r="E124" s="168"/>
      <c r="F124" s="168"/>
      <c r="G124" s="168"/>
      <c r="H124" s="168"/>
      <c r="I124" s="169"/>
      <c r="J124" s="54"/>
    </row>
    <row r="125" spans="1:10" x14ac:dyDescent="0.35">
      <c r="A125" s="53"/>
      <c r="B125" s="167"/>
      <c r="C125" s="168"/>
      <c r="D125" s="168"/>
      <c r="E125" s="168"/>
      <c r="F125" s="168"/>
      <c r="G125" s="168"/>
      <c r="H125" s="168"/>
      <c r="I125" s="169"/>
      <c r="J125" s="54"/>
    </row>
    <row r="126" spans="1:10" x14ac:dyDescent="0.35">
      <c r="A126" s="53"/>
      <c r="B126" s="167"/>
      <c r="C126" s="168"/>
      <c r="D126" s="168"/>
      <c r="E126" s="168"/>
      <c r="F126" s="168"/>
      <c r="G126" s="168"/>
      <c r="H126" s="168"/>
      <c r="I126" s="169"/>
      <c r="J126" s="54"/>
    </row>
    <row r="127" spans="1:10" x14ac:dyDescent="0.35">
      <c r="A127" s="53"/>
      <c r="B127" s="167"/>
      <c r="C127" s="168"/>
      <c r="D127" s="168"/>
      <c r="E127" s="168"/>
      <c r="F127" s="168"/>
      <c r="G127" s="168"/>
      <c r="H127" s="168"/>
      <c r="I127" s="169"/>
      <c r="J127" s="54"/>
    </row>
    <row r="128" spans="1:10" x14ac:dyDescent="0.35">
      <c r="A128" s="53"/>
      <c r="B128" s="167"/>
      <c r="C128" s="168"/>
      <c r="D128" s="168"/>
      <c r="E128" s="168"/>
      <c r="F128" s="168"/>
      <c r="G128" s="168"/>
      <c r="H128" s="168"/>
      <c r="I128" s="169"/>
      <c r="J128" s="54"/>
    </row>
    <row r="129" spans="1:10" x14ac:dyDescent="0.35">
      <c r="A129" s="53"/>
      <c r="B129" s="167"/>
      <c r="C129" s="168"/>
      <c r="D129" s="168"/>
      <c r="E129" s="168"/>
      <c r="F129" s="168"/>
      <c r="G129" s="168"/>
      <c r="H129" s="168"/>
      <c r="I129" s="169"/>
      <c r="J129" s="54"/>
    </row>
    <row r="130" spans="1:10" x14ac:dyDescent="0.35">
      <c r="A130" s="53"/>
      <c r="B130" s="167"/>
      <c r="C130" s="168"/>
      <c r="D130" s="168"/>
      <c r="E130" s="168"/>
      <c r="F130" s="168"/>
      <c r="G130" s="168"/>
      <c r="H130" s="168"/>
      <c r="I130" s="169"/>
      <c r="J130" s="54"/>
    </row>
    <row r="131" spans="1:10" x14ac:dyDescent="0.35">
      <c r="A131" s="53"/>
      <c r="B131" s="167"/>
      <c r="C131" s="168"/>
      <c r="D131" s="168"/>
      <c r="E131" s="168"/>
      <c r="F131" s="168"/>
      <c r="G131" s="168"/>
      <c r="H131" s="168"/>
      <c r="I131" s="169"/>
      <c r="J131" s="54"/>
    </row>
    <row r="132" spans="1:10" x14ac:dyDescent="0.35">
      <c r="A132" s="53"/>
      <c r="B132" s="167"/>
      <c r="C132" s="168"/>
      <c r="D132" s="168"/>
      <c r="E132" s="168"/>
      <c r="F132" s="168"/>
      <c r="G132" s="168"/>
      <c r="H132" s="168"/>
      <c r="I132" s="169"/>
      <c r="J132" s="54"/>
    </row>
    <row r="133" spans="1:10" x14ac:dyDescent="0.35">
      <c r="A133" s="53"/>
      <c r="B133" s="167"/>
      <c r="C133" s="168"/>
      <c r="D133" s="168"/>
      <c r="E133" s="168"/>
      <c r="F133" s="168"/>
      <c r="G133" s="168"/>
      <c r="H133" s="168"/>
      <c r="I133" s="169"/>
      <c r="J133" s="54"/>
    </row>
    <row r="134" spans="1:10" ht="15" thickBot="1" x14ac:dyDescent="0.4">
      <c r="A134" s="53"/>
      <c r="B134" s="170"/>
      <c r="C134" s="171"/>
      <c r="D134" s="171"/>
      <c r="E134" s="171"/>
      <c r="F134" s="171"/>
      <c r="G134" s="171"/>
      <c r="H134" s="171"/>
      <c r="I134" s="172"/>
      <c r="J134" s="54"/>
    </row>
    <row r="135" spans="1:10" ht="10" customHeight="1" thickBot="1" x14ac:dyDescent="0.4">
      <c r="A135" s="75"/>
      <c r="B135" s="59"/>
      <c r="C135" s="59"/>
      <c r="D135" s="59"/>
      <c r="E135" s="59"/>
      <c r="F135" s="59"/>
      <c r="G135" s="59"/>
      <c r="H135" s="59"/>
      <c r="I135" s="59"/>
      <c r="J135" s="77"/>
    </row>
  </sheetData>
  <sheetProtection formatCells="0" formatColumns="0" formatRows="0" insertRows="0" insertHyperlinks="0"/>
  <mergeCells count="22">
    <mergeCell ref="C112:D112"/>
    <mergeCell ref="E109:I109"/>
    <mergeCell ref="E112:I112"/>
    <mergeCell ref="C108:D108"/>
    <mergeCell ref="E108:I108"/>
    <mergeCell ref="C110:D110"/>
    <mergeCell ref="C111:D111"/>
    <mergeCell ref="C5:H5"/>
    <mergeCell ref="C7:H7"/>
    <mergeCell ref="C6:H6"/>
    <mergeCell ref="B107:I107"/>
    <mergeCell ref="C109:D109"/>
    <mergeCell ref="C10:H10"/>
    <mergeCell ref="C11:H11"/>
    <mergeCell ref="C12:H12"/>
    <mergeCell ref="G51:H51"/>
    <mergeCell ref="G52:H52"/>
    <mergeCell ref="G53:H53"/>
    <mergeCell ref="E51:F51"/>
    <mergeCell ref="C51:D51"/>
    <mergeCell ref="C52:D52"/>
    <mergeCell ref="C53:D53"/>
  </mergeCells>
  <conditionalFormatting sqref="A86:J109 A110:C111 E110:J111 A112:J135 A1:J30 A31:G31 J31 A32:J75 A76 C76:J76 A77:J84 A85 C85:J85">
    <cfRule type="expression" dxfId="2" priority="3">
      <formula>CELL("PROTECT", A1)=0</formula>
    </cfRule>
  </conditionalFormatting>
  <conditionalFormatting sqref="E95:I96">
    <cfRule type="expression" dxfId="0" priority="2">
      <formula>$B95=""</formula>
    </cfRule>
  </conditionalFormatting>
  <dataValidations count="1">
    <dataValidation type="list" allowBlank="1" showInputMessage="1" showErrorMessage="1" sqref="K63" xr:uid="{00000000-0002-0000-0100-000000000000}">
      <formula1>"PMoptions"</formula1>
    </dataValidation>
  </dataValidations>
  <pageMargins left="0.45" right="0.45" top="0.5" bottom="0.5" header="0.3" footer="0.3"/>
  <pageSetup scale="66" fitToHeight="2" orientation="portrait" r:id="rId1"/>
  <headerFooter>
    <oddFooter>&amp;C&amp;P</oddFooter>
  </headerFooter>
  <rowBreaks count="1" manualBreakCount="1">
    <brk id="71" max="9" man="1"/>
  </rowBreaks>
  <extLst>
    <ext xmlns:x14="http://schemas.microsoft.com/office/spreadsheetml/2009/9/main" uri="{78C0D931-6437-407d-A8EE-F0AAD7539E65}">
      <x14:conditionalFormattings>
        <x14:conditionalFormatting xmlns:xm="http://schemas.microsoft.com/office/excel/2006/main">
          <x14:cfRule type="expression" priority="1" id="{B9175676-CF21-48FE-9D3A-C33726FBC220}">
            <xm:f>ReportType=Lists!$O$2</xm:f>
            <x14:dxf>
              <font>
                <b val="0"/>
                <i val="0"/>
              </font>
              <numFmt numFmtId="0" formatCode="General"/>
              <fill>
                <patternFill patternType="none">
                  <bgColor auto="1"/>
                </patternFill>
              </fill>
              <border>
                <left/>
                <right/>
                <top/>
                <bottom/>
                <vertical/>
                <horizontal/>
              </border>
            </x14:dxf>
          </x14:cfRule>
          <xm:sqref>B107:I112</xm:sqref>
        </x14:conditionalFormatting>
      </x14:conditionalFormattings>
    </ext>
    <ext xmlns:x14="http://schemas.microsoft.com/office/spreadsheetml/2009/9/main" uri="{CCE6A557-97BC-4b89-ADB6-D9C93CAAB3DF}">
      <x14:dataValidations xmlns:xm="http://schemas.microsoft.com/office/excel/2006/main" count="7">
        <x14:dataValidation type="list" allowBlank="1" showInputMessage="1" showErrorMessage="1" xr:uid="{00000000-0002-0000-0100-000001000000}">
          <x14:formula1>
            <xm:f>Lists!$B$2:$B$65</xm:f>
          </x14:formula1>
          <xm:sqref>C51:D51</xm:sqref>
        </x14:dataValidation>
        <x14:dataValidation type="list" allowBlank="1" showInputMessage="1" showErrorMessage="1" xr:uid="{00000000-0002-0000-0100-000002000000}">
          <x14:formula1>
            <xm:f>Lists!$D$2:$D$3</xm:f>
          </x14:formula1>
          <xm:sqref>G52:H53</xm:sqref>
        </x14:dataValidation>
        <x14:dataValidation type="list" allowBlank="1" showInputMessage="1" showErrorMessage="1" xr:uid="{00000000-0002-0000-0100-000003000000}">
          <x14:formula1>
            <xm:f>Lists!$F$2:$F$4</xm:f>
          </x14:formula1>
          <xm:sqref>G51:H51</xm:sqref>
        </x14:dataValidation>
        <x14:dataValidation type="list" allowBlank="1" showInputMessage="1" showErrorMessage="1" xr:uid="{00000000-0002-0000-0100-000004000000}">
          <x14:formula1>
            <xm:f>Lists!$J$2:$J$5</xm:f>
          </x14:formula1>
          <xm:sqref>C53:D53</xm:sqref>
        </x14:dataValidation>
        <x14:dataValidation type="list" allowBlank="1" showInputMessage="1" showErrorMessage="1" xr:uid="{00000000-0002-0000-0100-000005000000}">
          <x14:formula1>
            <xm:f>Lists!$D$8:$D$10</xm:f>
          </x14:formula1>
          <xm:sqref>H56</xm:sqref>
        </x14:dataValidation>
        <x14:dataValidation type="list" allowBlank="1" showInputMessage="1" showErrorMessage="1" xr:uid="{00000000-0002-0000-0100-000006000000}">
          <x14:formula1>
            <xm:f>Lists!$O$2:$O$3</xm:f>
          </x14:formula1>
          <xm:sqref>B3:I3</xm:sqref>
        </x14:dataValidation>
        <x14:dataValidation type="list" allowBlank="1" showInputMessage="1" showErrorMessage="1" xr:uid="{00000000-0002-0000-0100-000007000000}">
          <x14:formula1>
            <xm:f>Lists!$M$2:$M$26</xm:f>
          </x14:formula1>
          <xm:sqref>B4:I4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21ADC3-27D8-4339-831A-D63E7AA1852F}">
  <dimension ref="A1:R1"/>
  <sheetViews>
    <sheetView showGridLines="0" workbookViewId="0"/>
  </sheetViews>
  <sheetFormatPr defaultRowHeight="14.5" x14ac:dyDescent="0.35"/>
  <sheetData>
    <row r="1" spans="1:18" ht="21" x14ac:dyDescent="0.5">
      <c r="A1" s="149" t="s">
        <v>86</v>
      </c>
      <c r="B1" s="150"/>
      <c r="C1" s="150"/>
      <c r="D1" s="150"/>
      <c r="E1" s="150"/>
      <c r="F1" s="150"/>
      <c r="G1" s="150"/>
      <c r="H1" s="150"/>
      <c r="I1" s="150"/>
      <c r="J1" s="150"/>
      <c r="K1" s="150"/>
      <c r="L1" s="150"/>
      <c r="M1" s="150"/>
      <c r="N1" s="150"/>
      <c r="O1" s="150"/>
      <c r="P1" s="150"/>
      <c r="Q1" s="150"/>
      <c r="R1" s="150"/>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DBD741-30C0-487E-B956-C0D816F41B2F}">
  <dimension ref="A1:R1"/>
  <sheetViews>
    <sheetView showGridLines="0" workbookViewId="0"/>
  </sheetViews>
  <sheetFormatPr defaultRowHeight="14.5" x14ac:dyDescent="0.35"/>
  <sheetData>
    <row r="1" spans="1:18" ht="21" x14ac:dyDescent="0.5">
      <c r="A1" s="149" t="s">
        <v>86</v>
      </c>
      <c r="B1" s="150"/>
      <c r="C1" s="150"/>
      <c r="D1" s="150"/>
      <c r="E1" s="150"/>
      <c r="F1" s="150"/>
      <c r="G1" s="150"/>
      <c r="H1" s="150"/>
      <c r="I1" s="150"/>
      <c r="J1" s="150"/>
      <c r="K1" s="150"/>
      <c r="L1" s="150"/>
      <c r="M1" s="150"/>
      <c r="N1" s="150"/>
      <c r="O1" s="150"/>
      <c r="P1" s="150"/>
      <c r="Q1" s="150"/>
      <c r="R1" s="150"/>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314A0D-7EF7-4ABD-83A9-E06467C8A4A6}">
  <dimension ref="A1:R1"/>
  <sheetViews>
    <sheetView showGridLines="0" workbookViewId="0"/>
  </sheetViews>
  <sheetFormatPr defaultRowHeight="14.5" x14ac:dyDescent="0.35"/>
  <sheetData>
    <row r="1" spans="1:18" ht="21" x14ac:dyDescent="0.5">
      <c r="A1" s="149" t="s">
        <v>86</v>
      </c>
      <c r="B1" s="150"/>
      <c r="C1" s="150"/>
      <c r="D1" s="150"/>
      <c r="E1" s="150"/>
      <c r="F1" s="150"/>
      <c r="G1" s="150"/>
      <c r="H1" s="150"/>
      <c r="I1" s="150"/>
      <c r="J1" s="150"/>
      <c r="K1" s="150"/>
      <c r="L1" s="150"/>
      <c r="M1" s="150"/>
      <c r="N1" s="150"/>
      <c r="O1" s="150"/>
      <c r="P1" s="150"/>
      <c r="Q1" s="150"/>
      <c r="R1" s="150"/>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O65"/>
  <sheetViews>
    <sheetView workbookViewId="0">
      <selection activeCell="M2" sqref="M2"/>
    </sheetView>
  </sheetViews>
  <sheetFormatPr defaultRowHeight="14.5" x14ac:dyDescent="0.35"/>
  <cols>
    <col min="2" max="2" width="50.1796875" bestFit="1" customWidth="1"/>
    <col min="8" max="8" width="9.1796875" style="2"/>
    <col min="13" max="13" width="15.453125" bestFit="1" customWidth="1"/>
    <col min="15" max="15" width="58.81640625" bestFit="1" customWidth="1"/>
  </cols>
  <sheetData>
    <row r="1" spans="2:15" x14ac:dyDescent="0.35">
      <c r="B1" s="1" t="s">
        <v>32</v>
      </c>
      <c r="C1" s="1"/>
      <c r="D1" s="1" t="s">
        <v>87</v>
      </c>
      <c r="E1" s="1"/>
      <c r="F1" s="1" t="s">
        <v>88</v>
      </c>
      <c r="G1" s="1"/>
      <c r="H1" s="94"/>
      <c r="I1" s="1"/>
      <c r="J1" s="1"/>
      <c r="K1" s="1"/>
      <c r="L1" s="1"/>
      <c r="M1" s="1" t="s">
        <v>89</v>
      </c>
      <c r="N1" s="1"/>
      <c r="O1" s="1" t="s">
        <v>90</v>
      </c>
    </row>
    <row r="2" spans="2:15" ht="15" customHeight="1" x14ac:dyDescent="0.35">
      <c r="B2" t="s">
        <v>91</v>
      </c>
      <c r="D2" t="s">
        <v>92</v>
      </c>
      <c r="F2" t="s">
        <v>93</v>
      </c>
      <c r="H2" s="2" t="s">
        <v>94</v>
      </c>
      <c r="J2" t="s">
        <v>95</v>
      </c>
      <c r="M2" t="s">
        <v>3</v>
      </c>
      <c r="O2" t="s">
        <v>2</v>
      </c>
    </row>
    <row r="3" spans="2:15" ht="15" customHeight="1" x14ac:dyDescent="0.35">
      <c r="B3" t="s">
        <v>96</v>
      </c>
      <c r="D3" t="s">
        <v>97</v>
      </c>
      <c r="F3" t="s">
        <v>4</v>
      </c>
      <c r="H3" s="3" t="s">
        <v>98</v>
      </c>
      <c r="J3" t="s">
        <v>99</v>
      </c>
      <c r="M3" t="str">
        <f ca="1">TEXT(DATE(YEAR(TODAY()), MONTH(TODAY())+ROWS($M$2:$M3)-1, DAY(1)), "MMMM YYYY")</f>
        <v>July 2026</v>
      </c>
      <c r="O3" t="s">
        <v>100</v>
      </c>
    </row>
    <row r="4" spans="2:15" ht="15" customHeight="1" x14ac:dyDescent="0.35">
      <c r="B4" t="s">
        <v>101</v>
      </c>
      <c r="F4" t="s">
        <v>102</v>
      </c>
      <c r="H4" s="2" t="s">
        <v>103</v>
      </c>
      <c r="J4" t="s">
        <v>104</v>
      </c>
      <c r="M4" t="str">
        <f ca="1">TEXT(DATE(YEAR(TODAY()), MONTH(TODAY())+ROWS($M$2:$M4)-1, DAY(1)), "MMMM YYYY")</f>
        <v>August 2026</v>
      </c>
    </row>
    <row r="5" spans="2:15" ht="15" customHeight="1" x14ac:dyDescent="0.35">
      <c r="B5" t="s">
        <v>105</v>
      </c>
      <c r="H5" s="3" t="s">
        <v>106</v>
      </c>
      <c r="J5" t="s">
        <v>102</v>
      </c>
      <c r="M5" t="str">
        <f ca="1">TEXT(DATE(YEAR(TODAY()), MONTH(TODAY())+ROWS($M$2:$M5)-1, DAY(1)), "MMMM YYYY")</f>
        <v>September 2026</v>
      </c>
    </row>
    <row r="6" spans="2:15" ht="15" customHeight="1" x14ac:dyDescent="0.35">
      <c r="B6" t="s">
        <v>107</v>
      </c>
      <c r="H6" s="2" t="s">
        <v>108</v>
      </c>
      <c r="M6" t="str">
        <f ca="1">TEXT(DATE(YEAR(TODAY()), MONTH(TODAY())+ROWS($M$2:$M6)-1, DAY(1)), "MMMM YYYY")</f>
        <v>October 2026</v>
      </c>
    </row>
    <row r="7" spans="2:15" ht="15" customHeight="1" x14ac:dyDescent="0.35">
      <c r="B7" t="s">
        <v>109</v>
      </c>
      <c r="H7" s="3" t="s">
        <v>110</v>
      </c>
      <c r="M7" t="str">
        <f ca="1">TEXT(DATE(YEAR(TODAY()), MONTH(TODAY())+ROWS($M$2:$M7)-1, DAY(1)), "MMMM YYYY")</f>
        <v>November 2026</v>
      </c>
    </row>
    <row r="8" spans="2:15" ht="15" customHeight="1" x14ac:dyDescent="0.35">
      <c r="B8" t="s">
        <v>111</v>
      </c>
      <c r="D8" t="s">
        <v>112</v>
      </c>
      <c r="H8" s="2" t="s">
        <v>113</v>
      </c>
      <c r="M8" t="str">
        <f ca="1">TEXT(DATE(YEAR(TODAY()), MONTH(TODAY())+ROWS($M$2:$M8)-1, DAY(1)), "MMMM YYYY")</f>
        <v>December 2026</v>
      </c>
    </row>
    <row r="9" spans="2:15" ht="15" customHeight="1" x14ac:dyDescent="0.35">
      <c r="B9" t="s">
        <v>114</v>
      </c>
      <c r="D9" t="s">
        <v>115</v>
      </c>
      <c r="H9" s="3" t="s">
        <v>116</v>
      </c>
      <c r="M9" t="str">
        <f ca="1">TEXT(DATE(YEAR(TODAY()), MONTH(TODAY())+ROWS($M$2:$M9)-1, DAY(1)), "MMMM YYYY")</f>
        <v>January 2027</v>
      </c>
    </row>
    <row r="10" spans="2:15" ht="15" customHeight="1" x14ac:dyDescent="0.35">
      <c r="B10" t="s">
        <v>117</v>
      </c>
      <c r="D10" t="s">
        <v>41</v>
      </c>
      <c r="H10" s="2" t="s">
        <v>118</v>
      </c>
      <c r="M10" t="str">
        <f ca="1">TEXT(DATE(YEAR(TODAY()), MONTH(TODAY())+ROWS($M$2:$M10)-1, DAY(1)), "MMMM YYYY")</f>
        <v>February 2027</v>
      </c>
    </row>
    <row r="11" spans="2:15" ht="15" customHeight="1" x14ac:dyDescent="0.35">
      <c r="B11" t="s">
        <v>119</v>
      </c>
      <c r="H11" s="3" t="s">
        <v>120</v>
      </c>
      <c r="M11" t="str">
        <f ca="1">TEXT(DATE(YEAR(TODAY()), MONTH(TODAY())+ROWS($M$2:$M11)-1, DAY(1)), "MMMM YYYY")</f>
        <v>March 2027</v>
      </c>
    </row>
    <row r="12" spans="2:15" ht="15" customHeight="1" x14ac:dyDescent="0.35">
      <c r="B12" t="s">
        <v>121</v>
      </c>
      <c r="H12" s="3" t="s">
        <v>122</v>
      </c>
      <c r="M12" t="str">
        <f ca="1">TEXT(DATE(YEAR(TODAY()), MONTH(TODAY())+ROWS($M$2:$M12)-1, DAY(1)), "MMMM YYYY")</f>
        <v>April 2027</v>
      </c>
    </row>
    <row r="13" spans="2:15" ht="15" customHeight="1" x14ac:dyDescent="0.35">
      <c r="B13" t="s">
        <v>123</v>
      </c>
      <c r="H13" s="3" t="s">
        <v>124</v>
      </c>
      <c r="M13" t="str">
        <f ca="1">TEXT(DATE(YEAR(TODAY()), MONTH(TODAY())+ROWS($M$2:$M13)-1, DAY(1)), "MMMM YYYY")</f>
        <v>May 2027</v>
      </c>
    </row>
    <row r="14" spans="2:15" ht="15" customHeight="1" x14ac:dyDescent="0.35">
      <c r="B14" t="s">
        <v>125</v>
      </c>
      <c r="H14" s="2" t="s">
        <v>126</v>
      </c>
      <c r="M14" t="str">
        <f ca="1">TEXT(DATE(YEAR(TODAY()), MONTH(TODAY())+ROWS($M$2:$M14)-1, DAY(1)), "MMMM YYYY")</f>
        <v>June 2027</v>
      </c>
    </row>
    <row r="15" spans="2:15" ht="15" customHeight="1" x14ac:dyDescent="0.35">
      <c r="B15" t="s">
        <v>127</v>
      </c>
      <c r="H15" s="3" t="s">
        <v>128</v>
      </c>
      <c r="M15" t="str">
        <f ca="1">TEXT(DATE(YEAR(TODAY()), MONTH(TODAY())+ROWS($M$2:$M15)-1, DAY(1)), "MMMM YYYY")</f>
        <v>July 2027</v>
      </c>
    </row>
    <row r="16" spans="2:15" ht="15" customHeight="1" x14ac:dyDescent="0.35">
      <c r="B16" t="s">
        <v>129</v>
      </c>
      <c r="H16" s="2" t="s">
        <v>130</v>
      </c>
      <c r="M16" t="str">
        <f ca="1">TEXT(DATE(YEAR(TODAY()), MONTH(TODAY())+ROWS($M$2:$M16)-1, DAY(1)), "MMMM YYYY")</f>
        <v>August 2027</v>
      </c>
    </row>
    <row r="17" spans="2:13" ht="15" customHeight="1" x14ac:dyDescent="0.35">
      <c r="B17" t="s">
        <v>131</v>
      </c>
      <c r="H17" s="3" t="s">
        <v>132</v>
      </c>
      <c r="M17" t="str">
        <f ca="1">TEXT(DATE(YEAR(TODAY()), MONTH(TODAY())+ROWS($M$2:$M17)-1, DAY(1)), "MMMM YYYY")</f>
        <v>September 2027</v>
      </c>
    </row>
    <row r="18" spans="2:13" ht="15" customHeight="1" x14ac:dyDescent="0.35">
      <c r="B18" t="s">
        <v>133</v>
      </c>
      <c r="H18" s="2" t="s">
        <v>134</v>
      </c>
      <c r="M18" t="str">
        <f ca="1">TEXT(DATE(YEAR(TODAY()), MONTH(TODAY())+ROWS($M$2:$M18)-1, DAY(1)), "MMMM YYYY")</f>
        <v>October 2027</v>
      </c>
    </row>
    <row r="19" spans="2:13" ht="15" customHeight="1" x14ac:dyDescent="0.35">
      <c r="B19" t="s">
        <v>135</v>
      </c>
      <c r="H19" s="3" t="s">
        <v>136</v>
      </c>
      <c r="M19" t="str">
        <f ca="1">TEXT(DATE(YEAR(TODAY()), MONTH(TODAY())+ROWS($M$2:$M19)-1, DAY(1)), "MMMM YYYY")</f>
        <v>November 2027</v>
      </c>
    </row>
    <row r="20" spans="2:13" ht="15" customHeight="1" x14ac:dyDescent="0.35">
      <c r="B20" t="s">
        <v>137</v>
      </c>
      <c r="H20" s="2" t="s">
        <v>138</v>
      </c>
      <c r="M20" t="str">
        <f ca="1">TEXT(DATE(YEAR(TODAY()), MONTH(TODAY())+ROWS($M$2:$M20)-1, DAY(1)), "MMMM YYYY")</f>
        <v>December 2027</v>
      </c>
    </row>
    <row r="21" spans="2:13" ht="15" customHeight="1" x14ac:dyDescent="0.35">
      <c r="B21" t="s">
        <v>139</v>
      </c>
      <c r="H21" s="3">
        <v>2022</v>
      </c>
      <c r="M21" t="str">
        <f ca="1">TEXT(DATE(YEAR(TODAY()), MONTH(TODAY())+ROWS($M$2:$M21)-1, DAY(1)), "MMMM YYYY")</f>
        <v>January 2028</v>
      </c>
    </row>
    <row r="22" spans="2:13" ht="15" customHeight="1" x14ac:dyDescent="0.35">
      <c r="B22" t="s">
        <v>140</v>
      </c>
      <c r="H22" s="2" t="s">
        <v>141</v>
      </c>
      <c r="M22" t="str">
        <f ca="1">TEXT(DATE(YEAR(TODAY()), MONTH(TODAY())+ROWS($M$2:$M22)-1, DAY(1)), "MMMM YYYY")</f>
        <v>February 2028</v>
      </c>
    </row>
    <row r="23" spans="2:13" ht="15" customHeight="1" x14ac:dyDescent="0.35">
      <c r="B23" t="s">
        <v>142</v>
      </c>
      <c r="H23" s="3">
        <v>2024</v>
      </c>
      <c r="M23" t="str">
        <f ca="1">TEXT(DATE(YEAR(TODAY()), MONTH(TODAY())+ROWS($M$2:$M23)-1, DAY(1)), "MMMM YYYY")</f>
        <v>March 2028</v>
      </c>
    </row>
    <row r="24" spans="2:13" ht="15" customHeight="1" x14ac:dyDescent="0.35">
      <c r="B24" t="s">
        <v>143</v>
      </c>
      <c r="M24" t="str">
        <f ca="1">TEXT(DATE(YEAR(TODAY()), MONTH(TODAY())+ROWS($M$2:$M24)-1, DAY(1)), "MMMM YYYY")</f>
        <v>April 2028</v>
      </c>
    </row>
    <row r="25" spans="2:13" ht="15" customHeight="1" x14ac:dyDescent="0.35">
      <c r="B25" t="s">
        <v>144</v>
      </c>
      <c r="H25" s="3"/>
      <c r="M25" t="str">
        <f ca="1">TEXT(DATE(YEAR(TODAY()), MONTH(TODAY())+ROWS($M$2:$M25)-1, DAY(1)), "MMMM YYYY")</f>
        <v>May 2028</v>
      </c>
    </row>
    <row r="26" spans="2:13" ht="15" customHeight="1" x14ac:dyDescent="0.35">
      <c r="B26" t="s">
        <v>145</v>
      </c>
      <c r="M26" t="str">
        <f ca="1">TEXT(DATE(YEAR(TODAY()), MONTH(TODAY())+ROWS($M$2:$M26)-1, DAY(1)), "MMMM YYYY")</f>
        <v>June 2028</v>
      </c>
    </row>
    <row r="27" spans="2:13" ht="15" customHeight="1" x14ac:dyDescent="0.35">
      <c r="B27" t="s">
        <v>146</v>
      </c>
    </row>
    <row r="28" spans="2:13" ht="15" customHeight="1" x14ac:dyDescent="0.35">
      <c r="B28" t="s">
        <v>147</v>
      </c>
    </row>
    <row r="29" spans="2:13" ht="15" customHeight="1" x14ac:dyDescent="0.35">
      <c r="B29" t="s">
        <v>148</v>
      </c>
    </row>
    <row r="30" spans="2:13" ht="15" customHeight="1" x14ac:dyDescent="0.35">
      <c r="B30" t="s">
        <v>149</v>
      </c>
    </row>
    <row r="31" spans="2:13" ht="15" customHeight="1" x14ac:dyDescent="0.35">
      <c r="B31" t="s">
        <v>150</v>
      </c>
    </row>
    <row r="32" spans="2:13" ht="15" customHeight="1" x14ac:dyDescent="0.35">
      <c r="B32" t="s">
        <v>151</v>
      </c>
    </row>
    <row r="33" spans="2:2" ht="15" customHeight="1" x14ac:dyDescent="0.35">
      <c r="B33" t="s">
        <v>152</v>
      </c>
    </row>
    <row r="34" spans="2:2" ht="15" customHeight="1" x14ac:dyDescent="0.35">
      <c r="B34" t="s">
        <v>153</v>
      </c>
    </row>
    <row r="35" spans="2:2" ht="15" customHeight="1" x14ac:dyDescent="0.35">
      <c r="B35" t="s">
        <v>154</v>
      </c>
    </row>
    <row r="36" spans="2:2" ht="15" customHeight="1" x14ac:dyDescent="0.35">
      <c r="B36" t="s">
        <v>155</v>
      </c>
    </row>
    <row r="37" spans="2:2" ht="15" customHeight="1" x14ac:dyDescent="0.35">
      <c r="B37" t="s">
        <v>156</v>
      </c>
    </row>
    <row r="38" spans="2:2" ht="15" customHeight="1" x14ac:dyDescent="0.35">
      <c r="B38" t="s">
        <v>157</v>
      </c>
    </row>
    <row r="39" spans="2:2" ht="15" customHeight="1" x14ac:dyDescent="0.35">
      <c r="B39" t="s">
        <v>158</v>
      </c>
    </row>
    <row r="40" spans="2:2" ht="15" customHeight="1" x14ac:dyDescent="0.35">
      <c r="B40" t="s">
        <v>159</v>
      </c>
    </row>
    <row r="41" spans="2:2" ht="15" customHeight="1" x14ac:dyDescent="0.35">
      <c r="B41" t="s">
        <v>160</v>
      </c>
    </row>
    <row r="42" spans="2:2" ht="15" customHeight="1" x14ac:dyDescent="0.35">
      <c r="B42" t="s">
        <v>161</v>
      </c>
    </row>
    <row r="43" spans="2:2" ht="15" customHeight="1" x14ac:dyDescent="0.35">
      <c r="B43" t="s">
        <v>162</v>
      </c>
    </row>
    <row r="44" spans="2:2" ht="15" customHeight="1" x14ac:dyDescent="0.35">
      <c r="B44" t="s">
        <v>163</v>
      </c>
    </row>
    <row r="45" spans="2:2" ht="15" customHeight="1" x14ac:dyDescent="0.35">
      <c r="B45" t="s">
        <v>164</v>
      </c>
    </row>
    <row r="46" spans="2:2" ht="15" customHeight="1" x14ac:dyDescent="0.35">
      <c r="B46" t="s">
        <v>165</v>
      </c>
    </row>
    <row r="47" spans="2:2" ht="15" customHeight="1" x14ac:dyDescent="0.35">
      <c r="B47" t="s">
        <v>166</v>
      </c>
    </row>
    <row r="48" spans="2:2" ht="15" customHeight="1" x14ac:dyDescent="0.35">
      <c r="B48" t="s">
        <v>167</v>
      </c>
    </row>
    <row r="49" spans="2:2" ht="15" customHeight="1" x14ac:dyDescent="0.35">
      <c r="B49" t="s">
        <v>168</v>
      </c>
    </row>
    <row r="50" spans="2:2" ht="15" customHeight="1" x14ac:dyDescent="0.35">
      <c r="B50" t="s">
        <v>169</v>
      </c>
    </row>
    <row r="51" spans="2:2" ht="15" customHeight="1" x14ac:dyDescent="0.35">
      <c r="B51" t="s">
        <v>170</v>
      </c>
    </row>
    <row r="52" spans="2:2" ht="15" customHeight="1" x14ac:dyDescent="0.35">
      <c r="B52" t="s">
        <v>171</v>
      </c>
    </row>
    <row r="53" spans="2:2" ht="15" customHeight="1" x14ac:dyDescent="0.35">
      <c r="B53" t="s">
        <v>172</v>
      </c>
    </row>
    <row r="54" spans="2:2" ht="15" customHeight="1" x14ac:dyDescent="0.35">
      <c r="B54" t="s">
        <v>173</v>
      </c>
    </row>
    <row r="55" spans="2:2" ht="15" customHeight="1" x14ac:dyDescent="0.35">
      <c r="B55" t="s">
        <v>174</v>
      </c>
    </row>
    <row r="56" spans="2:2" ht="15" customHeight="1" x14ac:dyDescent="0.35">
      <c r="B56" t="s">
        <v>175</v>
      </c>
    </row>
    <row r="57" spans="2:2" ht="15" customHeight="1" x14ac:dyDescent="0.35">
      <c r="B57" t="s">
        <v>176</v>
      </c>
    </row>
    <row r="58" spans="2:2" ht="15" customHeight="1" x14ac:dyDescent="0.35">
      <c r="B58" t="s">
        <v>177</v>
      </c>
    </row>
    <row r="59" spans="2:2" ht="15" customHeight="1" x14ac:dyDescent="0.35">
      <c r="B59" t="s">
        <v>178</v>
      </c>
    </row>
    <row r="60" spans="2:2" ht="15" customHeight="1" x14ac:dyDescent="0.35">
      <c r="B60" t="s">
        <v>179</v>
      </c>
    </row>
    <row r="61" spans="2:2" ht="15" customHeight="1" x14ac:dyDescent="0.35">
      <c r="B61" t="s">
        <v>180</v>
      </c>
    </row>
    <row r="62" spans="2:2" ht="15" customHeight="1" x14ac:dyDescent="0.35">
      <c r="B62" t="s">
        <v>181</v>
      </c>
    </row>
    <row r="63" spans="2:2" ht="15" customHeight="1" x14ac:dyDescent="0.35">
      <c r="B63" t="s">
        <v>182</v>
      </c>
    </row>
    <row r="64" spans="2:2" ht="15" customHeight="1" x14ac:dyDescent="0.35">
      <c r="B64" t="s">
        <v>183</v>
      </c>
    </row>
    <row r="65" spans="2:2" ht="15" customHeight="1" x14ac:dyDescent="0.35">
      <c r="B65" t="s">
        <v>184</v>
      </c>
    </row>
  </sheetData>
  <sheetProtection algorithmName="SHA-512" hashValue="cuI3h8YPril/MKpQ0k/zHgw5pahHCCcD+Jc+3kkPBDV4JlELjxs57m+y6aY+FjL7AvJjzrZlgBO+zo1rJQFQ4Q==" saltValue="wirYTvcw4k7jUK1aOmOBBQ==" spinCount="100000"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A6BC1FC03CB53B40BC3300DA8FC9F197" ma:contentTypeVersion="6" ma:contentTypeDescription="Create a new document." ma:contentTypeScope="" ma:versionID="6ef974fd18681809b34873bbff9b7c42">
  <xsd:schema xmlns:xsd="http://www.w3.org/2001/XMLSchema" xmlns:xs="http://www.w3.org/2001/XMLSchema" xmlns:p="http://schemas.microsoft.com/office/2006/metadata/properties" xmlns:ns2="f7448ec1-8ab6-4f9a-8489-c98098ffcc66" xmlns:ns3="0a795077-0e4c-4682-a147-8ec713ec5728" targetNamespace="http://schemas.microsoft.com/office/2006/metadata/properties" ma:root="true" ma:fieldsID="e132b560af7d0748d536a1b91d07de32" ns2:_="" ns3:_="">
    <xsd:import namespace="f7448ec1-8ab6-4f9a-8489-c98098ffcc66"/>
    <xsd:import namespace="0a795077-0e4c-4682-a147-8ec713ec572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7448ec1-8ab6-4f9a-8489-c98098ffcc6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a795077-0e4c-4682-a147-8ec713ec5728"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9EFD46F-5F39-48E8-A71A-07960D88D1F7}">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3A489014-41EB-48BB-9661-611891D0CAE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7448ec1-8ab6-4f9a-8489-c98098ffcc66"/>
    <ds:schemaRef ds:uri="0a795077-0e4c-4682-a147-8ec713ec57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13EC3AB-B7C4-4EF6-A686-37D5982FE76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Major Project Report</vt:lpstr>
      <vt:lpstr>Photo Gallery June 2026</vt:lpstr>
      <vt:lpstr>Photo Gallery December 2025</vt:lpstr>
      <vt:lpstr>Photo Gallery Design</vt:lpstr>
      <vt:lpstr>Lists</vt:lpstr>
      <vt:lpstr>'Major Project Report'!Print_Area</vt:lpstr>
      <vt:lpstr>ReportType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Office of Financial Management;Christine Thomas</dc:creator>
  <cp:keywords/>
  <dc:description/>
  <cp:lastModifiedBy>Susan Locke</cp:lastModifiedBy>
  <cp:revision/>
  <dcterms:created xsi:type="dcterms:W3CDTF">2012-08-29T14:59:47Z</dcterms:created>
  <dcterms:modified xsi:type="dcterms:W3CDTF">2026-06-29T22:47:20Z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0x010100A6BC1FC03CB53B40BC3300DA8FC9F197</vt:lpwstr>
  </property>
</Properties>
</file>