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June 2026\Ready to post online\"/>
    </mc:Choice>
  </mc:AlternateContent>
  <xr:revisionPtr revIDLastSave="0" documentId="8_{97D5179E-AF13-482F-8A9B-60B50E19BE8A}"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Photo Gallery" sheetId="8" r:id="rId2"/>
    <sheet name="Lists" sheetId="4" state="hidden" r:id="rId3"/>
  </sheets>
  <externalReferences>
    <externalReference r:id="rId4"/>
    <externalReference r:id="rId5"/>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Report'!$A$1:$J$133</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3" l="1"/>
  <c r="E81" i="3" l="1"/>
  <c r="E80" i="3"/>
  <c r="C31" i="3" l="1"/>
  <c r="H32" i="3"/>
  <c r="M26" i="4"/>
  <c r="M3" i="4"/>
  <c r="M4" i="4"/>
  <c r="M5" i="4"/>
  <c r="M6" i="4"/>
  <c r="M7" i="4"/>
  <c r="M8" i="4"/>
  <c r="M9" i="4"/>
  <c r="M10" i="4"/>
  <c r="M11" i="4"/>
  <c r="M12" i="4"/>
  <c r="M13" i="4"/>
  <c r="M14" i="4"/>
  <c r="M15" i="4"/>
  <c r="M16" i="4"/>
  <c r="M17" i="4"/>
  <c r="M18" i="4"/>
  <c r="M19" i="4"/>
  <c r="M20" i="4"/>
  <c r="M21" i="4"/>
  <c r="M22" i="4"/>
  <c r="M23" i="4"/>
  <c r="M24" i="4"/>
  <c r="M25" i="4"/>
  <c r="H63" i="3" l="1"/>
  <c r="H64" i="3"/>
  <c r="H66" i="3"/>
  <c r="H67" i="3"/>
  <c r="H68" i="3"/>
  <c r="H65" i="3"/>
  <c r="H43" i="3" l="1"/>
  <c r="H38" i="3"/>
  <c r="H33" i="3"/>
  <c r="H34" i="3"/>
  <c r="H35" i="3"/>
  <c r="B110" i="3" l="1"/>
  <c r="B109" i="3"/>
  <c r="B108" i="3"/>
  <c r="B105" i="3"/>
  <c r="B107" i="3"/>
  <c r="E106" i="3"/>
  <c r="H101" i="3"/>
  <c r="H100" i="3"/>
  <c r="H99" i="3"/>
  <c r="H98" i="3"/>
  <c r="H94" i="3"/>
  <c r="H93" i="3"/>
  <c r="H92" i="3"/>
  <c r="H91" i="3"/>
  <c r="H90" i="3"/>
  <c r="H88" i="3"/>
  <c r="H87" i="3"/>
  <c r="H86" i="3"/>
  <c r="H82" i="3"/>
  <c r="H81" i="3"/>
  <c r="H80" i="3"/>
  <c r="H79" i="3"/>
  <c r="H78" i="3"/>
  <c r="H77" i="3"/>
  <c r="H74" i="3"/>
  <c r="H59" i="3"/>
  <c r="H58" i="3"/>
  <c r="H56" i="3"/>
  <c r="H55" i="3"/>
  <c r="H72" i="3" l="1"/>
  <c r="E57" i="3"/>
  <c r="F57" i="3"/>
  <c r="G57" i="3"/>
  <c r="H57" i="3" l="1"/>
  <c r="B94" i="3"/>
  <c r="B93" i="3"/>
  <c r="G72" i="3" l="1"/>
  <c r="G54" i="3"/>
  <c r="F89" i="3" l="1"/>
  <c r="F95" i="3" s="1"/>
  <c r="G89" i="3"/>
  <c r="E89" i="3"/>
  <c r="E95" i="3" s="1"/>
  <c r="H89" i="3" l="1"/>
  <c r="G95" i="3"/>
  <c r="H95" i="3" s="1"/>
  <c r="H45" i="3"/>
  <c r="H44" i="3"/>
  <c r="H42" i="3"/>
  <c r="H40" i="3"/>
  <c r="H39" i="3"/>
  <c r="H37" i="3"/>
  <c r="G41" i="3"/>
  <c r="F41" i="3"/>
  <c r="E41" i="3"/>
  <c r="D41" i="3"/>
  <c r="C41" i="3"/>
  <c r="G36" i="3"/>
  <c r="F36" i="3"/>
  <c r="E36" i="3"/>
  <c r="D36" i="3"/>
  <c r="C36" i="3"/>
  <c r="D31" i="3"/>
  <c r="E31" i="3"/>
  <c r="F31" i="3"/>
  <c r="G31" i="3"/>
  <c r="H41" i="3" l="1"/>
  <c r="H36" i="3"/>
  <c r="H31" i="3"/>
  <c r="D46" i="3"/>
  <c r="C46" i="3"/>
  <c r="G46" i="3"/>
  <c r="F46" i="3"/>
  <c r="E46" i="3"/>
  <c r="F102" i="3"/>
  <c r="G102" i="3"/>
  <c r="H102" i="3" l="1"/>
  <c r="H46" i="3"/>
  <c r="F83" i="3" l="1"/>
  <c r="E102" i="3"/>
  <c r="G83" i="3" l="1"/>
  <c r="H83" i="3" s="1"/>
  <c r="E83" i="3"/>
  <c r="H103" i="3" l="1"/>
  <c r="E60" i="3"/>
  <c r="E103" i="3"/>
  <c r="E61" i="3"/>
  <c r="G60" i="3"/>
  <c r="F60" i="3"/>
  <c r="F61" i="3"/>
  <c r="G103" i="3"/>
  <c r="G61" i="3"/>
  <c r="H60" i="3" l="1"/>
  <c r="H61" i="3"/>
  <c r="F103" i="3"/>
</calcChain>
</file>

<file path=xl/sharedStrings.xml><?xml version="1.0" encoding="utf-8"?>
<sst xmlns="http://schemas.openxmlformats.org/spreadsheetml/2006/main" count="226" uniqueCount="202">
  <si>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</si>
  <si>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</si>
  <si>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</si>
  <si>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</si>
  <si>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</si>
  <si>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</si>
  <si>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</si>
  <si>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</si>
  <si>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</si>
  <si>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</si>
  <si>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</si>
  <si>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</si>
  <si>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</si>
  <si>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</si>
  <si>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</si>
  <si>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</si>
  <si>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</si>
  <si>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</si>
  <si>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</si>
  <si>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</si>
  <si>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</si>
  <si>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</si>
  <si>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</si>
  <si>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</si>
  <si>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</si>
  <si>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</si>
  <si>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</si>
  <si>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</si>
  <si>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</si>
  <si>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</si>
  <si>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</si>
  <si>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</si>
  <si>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</si>
  <si>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</si>
  <si>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</si>
  <si>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</si>
  <si>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</si>
  <si>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</si>
  <si>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</si>
  <si>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</si>
  <si>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</si>
  <si>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</si>
  <si>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</si>
  <si>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</si>
  <si>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</si>
  <si>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</si>
  <si>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</si>
  <si>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</si>
  <si>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</si>
  <si>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</si>
  <si>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</si>
  <si>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</si>
  <si>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</si>
  <si>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</si>
  <si>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</si>
  <si>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</si>
  <si>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</si>
  <si>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</si>
  <si>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</si>
  <si>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</si>
  <si>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</si>
  <si>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</si>
  <si>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</si>
  <si>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</si>
  <si>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</si>
  <si>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</si>
  <si>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</si>
  <si>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</si>
  <si>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</si>
  <si>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</si>
  <si>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</si>
  <si>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</si>
  <si>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</si>
  <si>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</si>
  <si>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</si>
  <si>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</si>
  <si>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</si>
  <si>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</si>
  <si>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</si>
  <si>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</si>
  <si>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</si>
  <si>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</si>
  <si>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</si>
  <si>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</si>
  <si>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</si>
  <si>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</si>
  <si>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</si>
  <si>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</si>
  <si>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</si>
  <si>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</si>
  <si>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</si>
  <si>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</si>
  <si>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</si>
  <si>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</si>
  <si>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</si>
  <si>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</si>
  <si>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</si>
  <si>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</si>
  <si>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</si>
  <si>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</si>
  <si>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</si>
  <si>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</si>
  <si>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</si>
  <si>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</si>
  <si>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</si>
  <si>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</si>
  <si>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</si>
  <si>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</si>
  <si>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</si>
  <si>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</si>
  <si>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</si>
  <si>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</si>
  <si>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</si>
  <si>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</si>
  <si>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</si>
  <si>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</si>
  <si>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</si>
  <si>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</si>
  <si>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</si>
  <si>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</si>
  <si>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</si>
  <si>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</si>
  <si>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</si>
  <si>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</si>
  <si>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</si>
  <si>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</si>
  <si>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</si>
  <si>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</si>
  <si>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</si>
  <si>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</si>
  <si>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</si>
  <si>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</si>
  <si>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</si>
  <si>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</si>
  <si>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</si>
  <si>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</si>
  <si>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</si>
  <si>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</si>
  <si>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</si>
  <si>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</si>
  <si>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</si>
  <si>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</si>
  <si>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</si>
  <si>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</si>
  <si>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</si>
  <si>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</si>
  <si>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</si>
  <si>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</si>
  <si>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</si>
  <si>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</si>
  <si>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</si>
  <si>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</si>
  <si>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</si>
  <si>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</si>
  <si>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</si>
  <si>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</si>
  <si>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</si>
  <si>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</si>
  <si>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</si>
  <si>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</si>
  <si>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</si>
  <si>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</si>
  <si>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</si>
  <si>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</si>
  <si>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</si>
  <si>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</si>
  <si>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</si>
  <si>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</si>
  <si>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</si>
  <si>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</si>
  <si>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</si>
  <si>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</si>
  <si>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</si>
  <si>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</si>
  <si>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</si>
  <si>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</si>
  <si>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</si>
  <si>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</si>
  <si>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</si>
  <si>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</si>
  <si>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</si>
  <si>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</si>
  <si>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</si>
  <si>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</si>
  <si>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</si>
  <si>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Spokane Community College Apprenticeship Center</t>
  </si>
  <si>
    <t>Clinton Brown</t>
  </si>
  <si>
    <t>509-533-4899</t>
  </si>
  <si>
    <t>clinton.brown@ccs.spokane.edu</t>
  </si>
  <si>
    <t>New building construction to support regional Apprenticeship instruction and certification for numerous trades including carpentry, masonry &amp; concrete, electrical, and roofing as well as finishing, flooring, insulating, laborer training, et al.  The facility will be flexible to meet rising and changing industry needs for skilled labor demand.</t>
  </si>
  <si>
    <t>C10</t>
  </si>
  <si>
    <t>Future</t>
  </si>
  <si>
    <t>const fndg delay</t>
  </si>
  <si>
    <t>advertising</t>
  </si>
  <si>
    <t>057  - State Bldgs. Const Acct</t>
  </si>
  <si>
    <t>% of Bldgs. Area that is being remodeled</t>
  </si>
  <si>
    <r>
      <t xml:space="preserve">Project Description:
</t>
    </r>
    <r>
      <rPr>
        <sz val="10"/>
        <color theme="1"/>
        <rFont val="Calibri"/>
        <family val="2"/>
        <scheme val="minor"/>
      </rPr>
      <t>(Include a brief summary of the project and the programs it supports.)</t>
    </r>
  </si>
  <si>
    <t xml:space="preserve">Demolish: UFI A00226 = 19,497 gsf / UFI A10412 = 24,063 gsf / UFI A21469 = 1,505 gsf / UFI A25178 = 1,500 gsf
</t>
  </si>
  <si>
    <t>June 2026</t>
  </si>
  <si>
    <r>
      <t xml:space="preserve">Project design has been postponed, waiting for confirmation of Construction Funding.  The schedule below is based on the most recent information placing funding appropriation in July 2029.
</t>
    </r>
    <r>
      <rPr>
        <b/>
        <sz val="11"/>
        <color theme="1"/>
        <rFont val="Calibri"/>
        <family val="2"/>
        <scheme val="minor"/>
      </rPr>
      <t>As of May 2026, nothing has changed from the previous update.</t>
    </r>
    <r>
      <rPr>
        <sz val="11"/>
        <color theme="1"/>
        <rFont val="Calibri"/>
        <family val="2"/>
        <scheme val="minor"/>
      </rPr>
      <t xml:space="preserve">
</t>
    </r>
  </si>
  <si>
    <t>Wa Arts Commission: June 2026 not started, building in design.</t>
  </si>
  <si>
    <r>
      <t xml:space="preserve">Project Status:
</t>
    </r>
    <r>
      <rPr>
        <sz val="10"/>
        <color theme="1"/>
        <rFont val="Calibri"/>
        <family val="2"/>
        <scheme val="minor"/>
      </rPr>
      <t>(Include scope or budget changes, phase updates, identified project delivery issues, discussion of critical path for construction and any potential for project cost overruns or claims.)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</si>
</sst>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20">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0" fontId="0" fillId="0" borderId="10" xfId="0" applyBorder="1" applyAlignment="1" applyProtection="1">
      <alignment horizontal="left"/>
      <protection locked="0"/>
    </xf>
    <xf numFmtId="3" fontId="0" fillId="0" borderId="10" xfId="1" applyNumberFormat="1" applyFont="1" applyFill="1" applyBorder="1" applyAlignment="1" applyProtection="1">
      <protection locked="0"/>
    </xf>
    <xf numFmtId="3" fontId="0" fillId="0" borderId="12"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69" fontId="0" fillId="0" borderId="10"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0" fontId="3" fillId="0" borderId="10" xfId="0" applyFont="1" applyBorder="1" applyAlignment="1" applyProtection="1">
      <alignment horizontal="left"/>
      <protection locked="0"/>
    </xf>
    <xf numFmtId="0" fontId="0" fillId="0" borderId="4"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49" fontId="0" fillId="0" borderId="19" xfId="0" applyNumberFormat="1" applyBorder="1" applyAlignment="1" applyProtection="1">
      <alignment horizontal="left" vertical="top" wrapText="1"/>
      <protection locked="0"/>
    </xf>
    <xf numFmtId="49" fontId="0" fillId="0" borderId="20" xfId="0" applyNumberFormat="1" applyBorder="1" applyAlignment="1" applyProtection="1">
      <alignment horizontal="left" vertical="top" wrapText="1"/>
      <protection locked="0"/>
    </xf>
    <xf numFmtId="49" fontId="0" fillId="0" borderId="21" xfId="0" applyNumberFormat="1" applyBorder="1" applyAlignment="1" applyProtection="1">
      <alignment horizontal="left" vertical="top" wrapText="1"/>
      <protection locked="0"/>
    </xf>
    <xf numFmtId="49" fontId="0" fillId="0" borderId="14" xfId="0" applyNumberFormat="1" applyBorder="1" applyAlignment="1" applyProtection="1">
      <alignment horizontal="centerContinuous" vertical="top" wrapText="1"/>
      <protection locked="0"/>
    </xf>
    <xf numFmtId="49" fontId="0" fillId="0" borderId="15" xfId="0" applyNumberFormat="1" applyBorder="1" applyAlignment="1" applyProtection="1">
      <alignment horizontal="centerContinuous" vertical="top" wrapText="1"/>
      <protection locked="0"/>
    </xf>
    <xf numFmtId="49" fontId="0" fillId="0" borderId="16" xfId="0" applyNumberFormat="1" applyBorder="1" applyAlignment="1" applyProtection="1">
      <alignment horizontal="centerContinuous" vertical="top" wrapText="1"/>
      <protection locked="0"/>
    </xf>
    <xf numFmtId="0" fontId="2" fillId="0" borderId="14" xfId="0" applyFont="1" applyBorder="1" applyAlignment="1">
      <alignment vertical="top" wrapText="1"/>
    </xf>
    <xf numFmtId="0" fontId="0" fillId="0" borderId="2" xfId="0" applyBorder="1" applyAlignment="1" applyProtection="1">
      <alignment horizontal="centerContinuous" vertical="top" wrapText="1"/>
      <protection locked="0"/>
    </xf>
    <xf numFmtId="0" fontId="0" fillId="0" borderId="3" xfId="0" applyBorder="1" applyAlignment="1" applyProtection="1">
      <alignment horizontal="centerContinuous" vertical="top" wrapText="1"/>
      <protection locked="0"/>
    </xf>
    <xf numFmtId="0" fontId="0" fillId="0" borderId="1"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49" fontId="0" fillId="0" borderId="17" xfId="0" applyNumberFormat="1" applyBorder="1" applyAlignment="1" applyProtection="1">
      <alignment vertical="top"/>
      <protection locked="0"/>
    </xf>
    <xf numFmtId="49" fontId="0" fillId="0" borderId="0" xfId="0" applyNumberFormat="1" applyAlignment="1" applyProtection="1">
      <alignment vertical="top"/>
      <protection locked="0"/>
    </xf>
    <xf numFmtId="49" fontId="0" fillId="0" borderId="18" xfId="0" applyNumberFormat="1" applyBorder="1" applyAlignment="1" applyProtection="1">
      <alignment vertical="top"/>
      <protection locked="0"/>
    </xf>
    <xf numFmtId="49" fontId="0" fillId="0" borderId="19" xfId="0" applyNumberFormat="1" applyBorder="1" applyAlignment="1" applyProtection="1">
      <alignment vertical="top"/>
      <protection locked="0"/>
    </xf>
    <xf numFmtId="49" fontId="0" fillId="0" borderId="20" xfId="0" applyNumberFormat="1" applyBorder="1" applyAlignment="1" applyProtection="1">
      <alignment vertical="top"/>
      <protection locked="0"/>
    </xf>
    <xf numFmtId="49" fontId="0" fillId="0" borderId="21" xfId="0" applyNumberFormat="1" applyBorder="1" applyAlignment="1" applyProtection="1">
      <alignment vertical="top"/>
      <protection locked="0"/>
    </xf>
    <xf numFmtId="0" fontId="2" fillId="0" borderId="17" xfId="0" applyFont="1" applyBorder="1" applyAlignment="1">
      <alignment horizontal="left" vertical="top" wrapText="1"/>
    </xf>
  </cellXfs>
  <cellStyles count="5">
    <cellStyle name="Comma" xfId="1" builtinId="3"/>
    <cellStyle name="Currency" xfId="2" builtinId="4"/>
    <cellStyle name="Hyperlink" xfId="4" builtinId="8"/>
    <cellStyle name="Normal" xfId="0" builtinId="0"/>
    <cellStyle name="Percent" xfId="3" builtinId="5"/>
  </cellStyles>
  <dxfs count="9">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48165</xdr:colOff>
      <xdr:row>4</xdr:row>
      <xdr:rowOff>19050</xdr:rowOff>
    </xdr:from>
    <xdr:to>
      <xdr:col>7</xdr:col>
      <xdr:colOff>360543</xdr:colOff>
      <xdr:row>18</xdr:row>
      <xdr:rowOff>121307</xdr:rowOff>
    </xdr:to>
    <xdr:pic>
      <xdr:nvPicPr>
        <xdr:cNvPr id="14" name="Picture 13" descr="Schematic Floor Plan - Pre-Design photo">
          <a:extLst>
            <a:ext uri="{FF2B5EF4-FFF2-40B4-BE49-F238E27FC236}">
              <a16:creationId xmlns:a16="http://schemas.microsoft.com/office/drawing/2014/main" id="{0F8FE140-725D-4DDF-AD00-79354BF36C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57765" y="828675"/>
          <a:ext cx="3969978" cy="263590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390525</xdr:colOff>
      <xdr:row>19</xdr:row>
      <xdr:rowOff>27952</xdr:rowOff>
    </xdr:from>
    <xdr:to>
      <xdr:col>8</xdr:col>
      <xdr:colOff>79374</xdr:colOff>
      <xdr:row>20</xdr:row>
      <xdr:rowOff>78752</xdr:rowOff>
    </xdr:to>
    <xdr:sp macro="" textlink="" fLocksText="0">
      <xdr:nvSpPr>
        <xdr:cNvPr id="15" name="TextBox 14">
          <a:extLst>
            <a:ext uri="{FF2B5EF4-FFF2-40B4-BE49-F238E27FC236}">
              <a16:creationId xmlns:a16="http://schemas.microsoft.com/office/drawing/2014/main" id="{C7441C43-DB18-4910-A58C-559A0EC177A6}"/>
            </a:ext>
          </a:extLst>
        </xdr:cNvPr>
        <xdr:cNvSpPr txBox="1"/>
      </xdr:nvSpPr>
      <xdr:spPr>
        <a:xfrm>
          <a:off x="390525" y="3552202"/>
          <a:ext cx="4565649" cy="2317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Schematic Floor Plan - Pre-Design</a:t>
          </a:r>
        </a:p>
        <a:p>
          <a:pPr algn="ctr"/>
          <a:endParaRPr lang="en-US" sz="1100" b="1">
            <a:solidFill>
              <a:schemeClr val="bg1"/>
            </a:solidFill>
          </a:endParaRPr>
        </a:p>
      </xdr:txBody>
    </xdr:sp>
    <xdr:clientData fLocksWithSheet="0"/>
  </xdr:twoCellAnchor>
  <xdr:twoCellAnchor>
    <xdr:from>
      <xdr:col>10</xdr:col>
      <xdr:colOff>196922</xdr:colOff>
      <xdr:row>4</xdr:row>
      <xdr:rowOff>19050</xdr:rowOff>
    </xdr:from>
    <xdr:to>
      <xdr:col>16</xdr:col>
      <xdr:colOff>307036</xdr:colOff>
      <xdr:row>18</xdr:row>
      <xdr:rowOff>121307</xdr:rowOff>
    </xdr:to>
    <xdr:pic>
      <xdr:nvPicPr>
        <xdr:cNvPr id="16" name="Picture 15" descr="Schematic Sketch - Pre-Design (&quot;Gaining Momemtum&quot; plan)-Selected  photo">
          <a:extLst>
            <a:ext uri="{FF2B5EF4-FFF2-40B4-BE49-F238E27FC236}">
              <a16:creationId xmlns:a16="http://schemas.microsoft.com/office/drawing/2014/main" id="{B5760371-27A1-4BE4-87C0-4F76CC36CD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292922" y="828675"/>
          <a:ext cx="3767714" cy="263590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434975</xdr:colOff>
      <xdr:row>19</xdr:row>
      <xdr:rowOff>27952</xdr:rowOff>
    </xdr:from>
    <xdr:to>
      <xdr:col>17</xdr:col>
      <xdr:colOff>123824</xdr:colOff>
      <xdr:row>20</xdr:row>
      <xdr:rowOff>78752</xdr:rowOff>
    </xdr:to>
    <xdr:sp macro="" textlink="" fLocksText="0">
      <xdr:nvSpPr>
        <xdr:cNvPr id="17" name="TextBox 16">
          <a:extLst>
            <a:ext uri="{FF2B5EF4-FFF2-40B4-BE49-F238E27FC236}">
              <a16:creationId xmlns:a16="http://schemas.microsoft.com/office/drawing/2014/main" id="{179F0784-18AC-4F71-8968-70CA79AF3D43}"/>
            </a:ext>
          </a:extLst>
        </xdr:cNvPr>
        <xdr:cNvSpPr txBox="1"/>
      </xdr:nvSpPr>
      <xdr:spPr>
        <a:xfrm>
          <a:off x="5921375" y="3552202"/>
          <a:ext cx="4565649" cy="2317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Schematic Sketch</a:t>
          </a:r>
          <a:r>
            <a:rPr lang="en-US" sz="1100" b="1" baseline="0">
              <a:solidFill>
                <a:schemeClr val="bg1"/>
              </a:solidFill>
            </a:rPr>
            <a:t> - Pre-Design ("Gaining Momemtum" plan)-Selected</a:t>
          </a:r>
        </a:p>
        <a:p>
          <a:pPr algn="ctr"/>
          <a:endParaRPr lang="en-US" sz="1100" b="1">
            <a:solidFill>
              <a:schemeClr val="bg1"/>
            </a:solidFill>
          </a:endParaRPr>
        </a:p>
      </xdr:txBody>
    </xdr:sp>
    <xdr:clientData fLocksWithSheet="0"/>
  </xdr:twoCellAnchor>
  <xdr:twoCellAnchor>
    <xdr:from>
      <xdr:col>1</xdr:col>
      <xdr:colOff>172237</xdr:colOff>
      <xdr:row>25</xdr:row>
      <xdr:rowOff>44450</xdr:rowOff>
    </xdr:from>
    <xdr:to>
      <xdr:col>7</xdr:col>
      <xdr:colOff>239646</xdr:colOff>
      <xdr:row>39</xdr:row>
      <xdr:rowOff>143532</xdr:rowOff>
    </xdr:to>
    <xdr:pic>
      <xdr:nvPicPr>
        <xdr:cNvPr id="18" name="Picture 17" descr="Schematic Sketch - Pre-Design (&quot;Gallery of Trades&quot; plan) photo&#10;">
          <a:extLst>
            <a:ext uri="{FF2B5EF4-FFF2-40B4-BE49-F238E27FC236}">
              <a16:creationId xmlns:a16="http://schemas.microsoft.com/office/drawing/2014/main" id="{C42CC402-10B7-4B97-999B-86210C9F02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781837" y="4654550"/>
          <a:ext cx="3725009" cy="263273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390525</xdr:colOff>
      <xdr:row>40</xdr:row>
      <xdr:rowOff>27952</xdr:rowOff>
    </xdr:from>
    <xdr:to>
      <xdr:col>8</xdr:col>
      <xdr:colOff>79374</xdr:colOff>
      <xdr:row>41</xdr:row>
      <xdr:rowOff>78752</xdr:rowOff>
    </xdr:to>
    <xdr:sp macro="" textlink="" fLocksText="0">
      <xdr:nvSpPr>
        <xdr:cNvPr id="19" name="TextBox 18">
          <a:extLst>
            <a:ext uri="{FF2B5EF4-FFF2-40B4-BE49-F238E27FC236}">
              <a16:creationId xmlns:a16="http://schemas.microsoft.com/office/drawing/2014/main" id="{64B411A7-5EB5-4E93-A14F-9B8C75BF3F03}"/>
            </a:ext>
          </a:extLst>
        </xdr:cNvPr>
        <xdr:cNvSpPr txBox="1"/>
      </xdr:nvSpPr>
      <xdr:spPr>
        <a:xfrm>
          <a:off x="390525" y="7352677"/>
          <a:ext cx="4565649" cy="2317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Schematic Sketch - Pre-Design ("Gallery of Trades" plan)</a:t>
          </a:r>
          <a:endParaRPr lang="en-US" sz="1100" b="1">
            <a:solidFill>
              <a:schemeClr val="bg1"/>
            </a:solidFill>
          </a:endParaRPr>
        </a:p>
      </xdr:txBody>
    </xdr:sp>
    <xdr:clientData fLocksWithSheet="0"/>
  </xdr:twoCellAnchor>
  <xdr:twoCellAnchor>
    <xdr:from>
      <xdr:col>10</xdr:col>
      <xdr:colOff>208619</xdr:colOff>
      <xdr:row>25</xdr:row>
      <xdr:rowOff>19050</xdr:rowOff>
    </xdr:from>
    <xdr:to>
      <xdr:col>16</xdr:col>
      <xdr:colOff>295339</xdr:colOff>
      <xdr:row>39</xdr:row>
      <xdr:rowOff>121307</xdr:rowOff>
    </xdr:to>
    <xdr:pic>
      <xdr:nvPicPr>
        <xdr:cNvPr id="20" name="Picture 19" descr="Schematic Sketch - Pre-Design (&quot;The Line Up&quot; plan) photo&#10;">
          <a:extLst>
            <a:ext uri="{FF2B5EF4-FFF2-40B4-BE49-F238E27FC236}">
              <a16:creationId xmlns:a16="http://schemas.microsoft.com/office/drawing/2014/main" id="{F3D8C1E6-BA72-4CB5-8C1C-9DA4BFB84C7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304619" y="4629150"/>
          <a:ext cx="3744320" cy="263590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434975</xdr:colOff>
      <xdr:row>40</xdr:row>
      <xdr:rowOff>27952</xdr:rowOff>
    </xdr:from>
    <xdr:to>
      <xdr:col>17</xdr:col>
      <xdr:colOff>123824</xdr:colOff>
      <xdr:row>41</xdr:row>
      <xdr:rowOff>78752</xdr:rowOff>
    </xdr:to>
    <xdr:sp macro="" textlink="" fLocksText="0">
      <xdr:nvSpPr>
        <xdr:cNvPr id="21" name="TextBox 20" descr="Schematic Sketch - Pre-Design (&quot;The Line Up&quot; plan) photo&#10;">
          <a:extLst>
            <a:ext uri="{FF2B5EF4-FFF2-40B4-BE49-F238E27FC236}">
              <a16:creationId xmlns:a16="http://schemas.microsoft.com/office/drawing/2014/main" id="{6073EB1B-2BF8-4CE4-B32D-26FB67998D43}"/>
            </a:ext>
          </a:extLst>
        </xdr:cNvPr>
        <xdr:cNvSpPr txBox="1"/>
      </xdr:nvSpPr>
      <xdr:spPr>
        <a:xfrm>
          <a:off x="5921375" y="7352677"/>
          <a:ext cx="4565649" cy="2317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Schematic Sketch - Pre-Design ("The Line Up" plan)</a:t>
          </a:r>
        </a:p>
        <a:p>
          <a:pPr algn="ctr"/>
          <a:endParaRPr lang="en-US" sz="1100" b="1">
            <a:solidFill>
              <a:schemeClr val="bg1"/>
            </a:solidFill>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linton.brown@ccs.spokane.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3"/>
  <sheetViews>
    <sheetView showGridLines="0" tabSelected="1" zoomScaleNormal="100" workbookViewId="0">
      <selection activeCell="B1" sqref="B1"/>
    </sheetView>
  </sheetViews>
  <sheetFormatPr defaultColWidth="9.140625" defaultRowHeight="15" x14ac:dyDescent="0.25"/>
  <cols>
    <col min="1" max="1" width="1.5703125" customWidth="1"/>
    <col min="2" max="2" width="35.42578125" customWidth="1"/>
    <col min="3" max="7" width="14.5703125" customWidth="1"/>
    <col min="8" max="8" width="16.28515625" bestFit="1" customWidth="1"/>
    <col min="9" max="9" width="14.5703125" customWidth="1"/>
    <col min="10" max="10" width="1.5703125" customWidth="1"/>
  </cols>
  <sheetData>
    <row r="1" spans="1:10" ht="21.75" thickTop="1" x14ac:dyDescent="0.35">
      <c r="A1" s="51"/>
      <c r="B1" s="125" t="s">
        <v>0</v>
      </c>
      <c r="C1" s="125"/>
      <c r="D1" s="125"/>
      <c r="E1" s="125"/>
      <c r="F1" s="125"/>
      <c r="G1" s="125"/>
      <c r="H1" s="125"/>
      <c r="I1" s="125"/>
      <c r="J1" s="52"/>
    </row>
    <row r="2" spans="1:10" x14ac:dyDescent="0.25">
      <c r="A2" s="53"/>
      <c r="B2" s="97"/>
      <c r="C2" s="97"/>
      <c r="D2" s="97"/>
      <c r="E2" s="97" t="s">
        <v>1</v>
      </c>
      <c r="F2" s="97"/>
      <c r="G2" s="97"/>
      <c r="H2" s="97"/>
      <c r="I2" s="97"/>
      <c r="J2" s="54"/>
    </row>
    <row r="3" spans="1:10" ht="21" x14ac:dyDescent="0.35">
      <c r="A3" s="53"/>
      <c r="B3" s="126" t="s">
        <v>2</v>
      </c>
      <c r="C3" s="126"/>
      <c r="D3" s="126"/>
      <c r="E3" s="126"/>
      <c r="F3" s="126"/>
      <c r="G3" s="126"/>
      <c r="H3" s="126"/>
      <c r="I3" s="126"/>
      <c r="J3" s="98"/>
    </row>
    <row r="4" spans="1:10" ht="21" customHeight="1" x14ac:dyDescent="0.35">
      <c r="A4" s="55"/>
      <c r="B4" s="124" t="s">
        <v>198</v>
      </c>
      <c r="C4" s="124"/>
      <c r="D4" s="124"/>
      <c r="E4" s="124"/>
      <c r="F4" s="124"/>
      <c r="G4" s="124"/>
      <c r="H4" s="124"/>
      <c r="I4" s="124"/>
      <c r="J4" s="99"/>
    </row>
    <row r="5" spans="1:10" s="1" customFormat="1" x14ac:dyDescent="0.25">
      <c r="A5" s="56"/>
      <c r="B5" t="s">
        <v>4</v>
      </c>
      <c r="C5" s="186">
        <v>699</v>
      </c>
      <c r="D5" s="186"/>
      <c r="E5" s="186"/>
      <c r="F5" s="186"/>
      <c r="G5" s="186"/>
      <c r="H5" s="186"/>
      <c r="J5" s="57"/>
    </row>
    <row r="6" spans="1:10" s="1" customFormat="1" x14ac:dyDescent="0.25">
      <c r="A6" s="56"/>
      <c r="B6" t="s">
        <v>5</v>
      </c>
      <c r="C6" s="188" t="s">
        <v>185</v>
      </c>
      <c r="D6" s="189"/>
      <c r="E6" s="189"/>
      <c r="F6" s="189"/>
      <c r="G6" s="189"/>
      <c r="H6" s="190"/>
      <c r="J6" s="57"/>
    </row>
    <row r="7" spans="1:10" s="1" customFormat="1" ht="15.75" thickBot="1" x14ac:dyDescent="0.3">
      <c r="A7" s="58"/>
      <c r="B7" s="59" t="s">
        <v>6</v>
      </c>
      <c r="C7" s="187">
        <v>40000107</v>
      </c>
      <c r="D7" s="187"/>
      <c r="E7" s="187"/>
      <c r="F7" s="187"/>
      <c r="G7" s="187"/>
      <c r="H7" s="187"/>
      <c r="I7" s="60"/>
      <c r="J7" s="61"/>
    </row>
    <row r="8" spans="1:10" s="1" customFormat="1" ht="9.9499999999999993" customHeight="1" thickTop="1" x14ac:dyDescent="0.25">
      <c r="A8" s="56"/>
      <c r="B8"/>
      <c r="C8"/>
      <c r="D8" s="114"/>
      <c r="J8" s="57"/>
    </row>
    <row r="9" spans="1:10" s="1" customFormat="1" x14ac:dyDescent="0.25">
      <c r="A9" s="56"/>
      <c r="B9" s="127" t="s">
        <v>7</v>
      </c>
      <c r="C9" s="128"/>
      <c r="D9" s="128"/>
      <c r="E9" s="128"/>
      <c r="F9" s="128"/>
      <c r="G9" s="128"/>
      <c r="H9" s="128"/>
      <c r="I9" s="129"/>
      <c r="J9" s="57"/>
    </row>
    <row r="10" spans="1:10" s="1" customFormat="1" x14ac:dyDescent="0.25">
      <c r="A10" s="56"/>
      <c r="B10" s="15" t="s">
        <v>8</v>
      </c>
      <c r="C10" s="186" t="s">
        <v>186</v>
      </c>
      <c r="D10" s="186"/>
      <c r="E10" s="186"/>
      <c r="F10" s="186"/>
      <c r="G10" s="186"/>
      <c r="H10" s="186"/>
      <c r="I10" s="62"/>
      <c r="J10" s="57"/>
    </row>
    <row r="11" spans="1:10" s="1" customFormat="1" x14ac:dyDescent="0.25">
      <c r="A11" s="56"/>
      <c r="B11" s="15" t="s">
        <v>9</v>
      </c>
      <c r="C11" s="196" t="s">
        <v>187</v>
      </c>
      <c r="D11" s="196"/>
      <c r="E11" s="196"/>
      <c r="F11" s="196"/>
      <c r="G11" s="196"/>
      <c r="H11" s="196"/>
      <c r="I11" s="62"/>
      <c r="J11" s="57"/>
    </row>
    <row r="12" spans="1:10" s="1" customFormat="1" x14ac:dyDescent="0.25">
      <c r="A12" s="56"/>
      <c r="B12" s="18" t="s">
        <v>10</v>
      </c>
      <c r="C12" s="197" t="s">
        <v>188</v>
      </c>
      <c r="D12" s="197"/>
      <c r="E12" s="197"/>
      <c r="F12" s="197"/>
      <c r="G12" s="197"/>
      <c r="H12" s="197"/>
      <c r="I12" s="63"/>
      <c r="J12" s="57"/>
    </row>
    <row r="13" spans="1:10" ht="9.9499999999999993" customHeight="1" thickBot="1" x14ac:dyDescent="0.3">
      <c r="A13" s="53"/>
      <c r="D13" s="64"/>
      <c r="J13" s="54"/>
    </row>
    <row r="14" spans="1:10" s="65" customFormat="1" ht="27" customHeight="1" thickTop="1" thickBot="1" x14ac:dyDescent="0.3">
      <c r="A14" s="130" t="s">
        <v>11</v>
      </c>
      <c r="B14" s="131"/>
      <c r="C14" s="131"/>
      <c r="D14" s="131"/>
      <c r="E14" s="131"/>
      <c r="F14" s="131"/>
      <c r="G14" s="131"/>
      <c r="H14" s="131"/>
      <c r="I14" s="131"/>
      <c r="J14" s="132"/>
    </row>
    <row r="15" spans="1:10" ht="9.9499999999999993" customHeight="1" thickTop="1" x14ac:dyDescent="0.25">
      <c r="A15" s="53"/>
      <c r="D15" s="64"/>
      <c r="J15" s="54"/>
    </row>
    <row r="16" spans="1:10" ht="51.95" customHeight="1" x14ac:dyDescent="0.25">
      <c r="A16" s="53"/>
      <c r="B16" s="181" t="s">
        <v>196</v>
      </c>
      <c r="C16" s="178" t="s">
        <v>189</v>
      </c>
      <c r="D16" s="179"/>
      <c r="E16" s="179"/>
      <c r="F16" s="179"/>
      <c r="G16" s="179"/>
      <c r="H16" s="179"/>
      <c r="I16" s="180"/>
      <c r="J16" s="54"/>
    </row>
    <row r="17" spans="1:10" x14ac:dyDescent="0.25">
      <c r="A17" s="53"/>
      <c r="B17" s="148"/>
      <c r="C17" s="175"/>
      <c r="D17" s="176"/>
      <c r="E17" s="176"/>
      <c r="F17" s="176"/>
      <c r="G17" s="176"/>
      <c r="H17" s="176"/>
      <c r="I17" s="177"/>
      <c r="J17" s="54"/>
    </row>
    <row r="18" spans="1:10" ht="9.9499999999999993" customHeight="1" x14ac:dyDescent="0.25">
      <c r="A18" s="53"/>
      <c r="B18" s="66"/>
      <c r="C18" s="67"/>
      <c r="D18" s="67"/>
      <c r="E18" s="67"/>
      <c r="F18" s="67"/>
      <c r="G18" s="67"/>
      <c r="H18" s="67"/>
      <c r="I18" s="87"/>
      <c r="J18" s="54"/>
    </row>
    <row r="19" spans="1:10" ht="81" customHeight="1" x14ac:dyDescent="0.25">
      <c r="A19" s="53"/>
      <c r="B19" s="219" t="s">
        <v>201</v>
      </c>
      <c r="C19" s="178" t="s">
        <v>199</v>
      </c>
      <c r="D19" s="179"/>
      <c r="E19" s="179"/>
      <c r="F19" s="179"/>
      <c r="G19" s="179"/>
      <c r="H19" s="179"/>
      <c r="I19" s="180"/>
      <c r="J19" s="54"/>
    </row>
    <row r="20" spans="1:10" ht="6.75" customHeight="1" x14ac:dyDescent="0.25">
      <c r="A20" s="53"/>
      <c r="B20" s="146"/>
      <c r="C20" s="213"/>
      <c r="D20" s="214"/>
      <c r="E20" s="214"/>
      <c r="F20" s="214"/>
      <c r="G20" s="214"/>
      <c r="H20" s="214"/>
      <c r="I20" s="215"/>
      <c r="J20" s="54"/>
    </row>
    <row r="21" spans="1:10" ht="14.45" hidden="1" customHeight="1" x14ac:dyDescent="0.25">
      <c r="A21" s="53"/>
      <c r="B21" s="146"/>
      <c r="C21" s="213"/>
      <c r="D21" s="214"/>
      <c r="E21" s="214"/>
      <c r="F21" s="214"/>
      <c r="G21" s="214"/>
      <c r="H21" s="214"/>
      <c r="I21" s="215"/>
      <c r="J21" s="54"/>
    </row>
    <row r="22" spans="1:10" ht="14.45" hidden="1" customHeight="1" x14ac:dyDescent="0.25">
      <c r="A22" s="53"/>
      <c r="B22" s="146"/>
      <c r="C22" s="213"/>
      <c r="D22" s="214"/>
      <c r="E22" s="214"/>
      <c r="F22" s="214"/>
      <c r="G22" s="214"/>
      <c r="H22" s="214"/>
      <c r="I22" s="215"/>
      <c r="J22" s="54"/>
    </row>
    <row r="23" spans="1:10" ht="5.25" hidden="1" customHeight="1" x14ac:dyDescent="0.25">
      <c r="A23" s="53"/>
      <c r="B23" s="146"/>
      <c r="C23" s="213"/>
      <c r="D23" s="214"/>
      <c r="E23" s="214"/>
      <c r="F23" s="214"/>
      <c r="G23" s="214"/>
      <c r="H23" s="214"/>
      <c r="I23" s="215"/>
      <c r="J23" s="54"/>
    </row>
    <row r="24" spans="1:10" ht="5.25" hidden="1" customHeight="1" x14ac:dyDescent="0.25">
      <c r="A24" s="53"/>
      <c r="B24" s="146"/>
      <c r="C24" s="213"/>
      <c r="D24" s="214"/>
      <c r="E24" s="214"/>
      <c r="F24" s="214"/>
      <c r="G24" s="214"/>
      <c r="H24" s="214"/>
      <c r="I24" s="215"/>
      <c r="J24" s="54"/>
    </row>
    <row r="25" spans="1:10" ht="5.25" customHeight="1" x14ac:dyDescent="0.25">
      <c r="A25" s="53"/>
      <c r="B25" s="147"/>
      <c r="C25" s="216"/>
      <c r="D25" s="217"/>
      <c r="E25" s="217"/>
      <c r="F25" s="217"/>
      <c r="G25" s="217"/>
      <c r="H25" s="217"/>
      <c r="I25" s="218"/>
      <c r="J25" s="54"/>
    </row>
    <row r="26" spans="1:10" ht="9.9499999999999993" customHeight="1" x14ac:dyDescent="0.25">
      <c r="A26" s="53"/>
      <c r="D26" s="64"/>
      <c r="J26" s="54"/>
    </row>
    <row r="27" spans="1:10" s="1" customFormat="1" x14ac:dyDescent="0.25">
      <c r="A27" s="56"/>
      <c r="B27" s="127" t="s">
        <v>12</v>
      </c>
      <c r="C27" s="128"/>
      <c r="D27" s="128"/>
      <c r="E27" s="128"/>
      <c r="F27" s="128"/>
      <c r="G27" s="128"/>
      <c r="H27" s="128"/>
      <c r="I27" s="129"/>
      <c r="J27" s="57"/>
    </row>
    <row r="28" spans="1:10" ht="15" customHeight="1" x14ac:dyDescent="0.25">
      <c r="A28" s="53"/>
      <c r="B28" s="68"/>
      <c r="C28" s="133" t="s">
        <v>13</v>
      </c>
      <c r="D28" s="134"/>
      <c r="E28" s="134"/>
      <c r="F28" s="134"/>
      <c r="G28" s="135"/>
      <c r="H28" s="135"/>
      <c r="I28" s="149"/>
      <c r="J28" s="54"/>
    </row>
    <row r="29" spans="1:10" ht="15" customHeight="1" thickBot="1" x14ac:dyDescent="0.3">
      <c r="A29" s="53"/>
      <c r="B29" s="68"/>
      <c r="C29" s="133" t="s">
        <v>14</v>
      </c>
      <c r="D29" s="136"/>
      <c r="E29" s="133" t="s">
        <v>15</v>
      </c>
      <c r="F29" s="134"/>
      <c r="G29" s="134"/>
      <c r="H29" s="13"/>
      <c r="I29" s="150"/>
      <c r="J29" s="54"/>
    </row>
    <row r="30" spans="1:10" s="1" customFormat="1" ht="30" x14ac:dyDescent="0.25">
      <c r="A30" s="56"/>
      <c r="B30" s="10" t="s">
        <v>18</v>
      </c>
      <c r="C30" s="69" t="s">
        <v>19</v>
      </c>
      <c r="D30" s="4" t="s">
        <v>20</v>
      </c>
      <c r="E30" s="4" t="s">
        <v>21</v>
      </c>
      <c r="F30" s="4" t="s">
        <v>22</v>
      </c>
      <c r="G30" s="5" t="s">
        <v>23</v>
      </c>
      <c r="H30" s="119" t="s">
        <v>16</v>
      </c>
      <c r="I30" s="120" t="s">
        <v>17</v>
      </c>
      <c r="J30" s="57"/>
    </row>
    <row r="31" spans="1:10" x14ac:dyDescent="0.25">
      <c r="A31" s="53"/>
      <c r="B31" s="6" t="s">
        <v>24</v>
      </c>
      <c r="C31" s="45">
        <f>SUM(C32:C35)</f>
        <v>0</v>
      </c>
      <c r="D31" s="45">
        <f>SUM(D32:D35)</f>
        <v>0</v>
      </c>
      <c r="E31" s="45">
        <f>SUM(E32:E35)</f>
        <v>0</v>
      </c>
      <c r="F31" s="45">
        <f>SUM(F32:F35)</f>
        <v>0</v>
      </c>
      <c r="G31" s="46">
        <f>SUM(G32:G35)</f>
        <v>0</v>
      </c>
      <c r="H31" s="47">
        <f>SUM(C31:G31)</f>
        <v>0</v>
      </c>
      <c r="I31" s="7"/>
      <c r="J31" s="54"/>
    </row>
    <row r="32" spans="1:10" x14ac:dyDescent="0.25">
      <c r="A32" s="53"/>
      <c r="B32" s="8" t="s">
        <v>194</v>
      </c>
      <c r="C32" s="100"/>
      <c r="D32" s="101"/>
      <c r="E32" s="101"/>
      <c r="F32" s="101"/>
      <c r="G32" s="102"/>
      <c r="H32" s="9">
        <f>SUM(C32:G32)</f>
        <v>0</v>
      </c>
      <c r="I32" s="103"/>
      <c r="J32" s="54"/>
    </row>
    <row r="33" spans="1:10" x14ac:dyDescent="0.25">
      <c r="A33" s="53"/>
      <c r="B33" s="96" t="s">
        <v>25</v>
      </c>
      <c r="C33" s="100"/>
      <c r="D33" s="101"/>
      <c r="E33" s="101"/>
      <c r="F33" s="101"/>
      <c r="G33" s="102"/>
      <c r="H33" s="9">
        <f t="shared" ref="H33:H35" si="0">SUM(C33:G33)</f>
        <v>0</v>
      </c>
      <c r="I33" s="103"/>
      <c r="J33" s="54"/>
    </row>
    <row r="34" spans="1:10" x14ac:dyDescent="0.25">
      <c r="A34" s="53"/>
      <c r="B34" s="96" t="s">
        <v>26</v>
      </c>
      <c r="C34" s="100"/>
      <c r="D34" s="101"/>
      <c r="E34" s="101"/>
      <c r="F34" s="101"/>
      <c r="G34" s="102"/>
      <c r="H34" s="9">
        <f t="shared" si="0"/>
        <v>0</v>
      </c>
      <c r="I34" s="103"/>
      <c r="J34" s="54"/>
    </row>
    <row r="35" spans="1:10" x14ac:dyDescent="0.25">
      <c r="A35" s="53"/>
      <c r="B35" s="95" t="s">
        <v>27</v>
      </c>
      <c r="C35" s="100"/>
      <c r="D35" s="101"/>
      <c r="E35" s="101"/>
      <c r="F35" s="101"/>
      <c r="G35" s="102"/>
      <c r="H35" s="9">
        <f t="shared" si="0"/>
        <v>0</v>
      </c>
      <c r="I35" s="103"/>
      <c r="J35" s="54"/>
    </row>
    <row r="36" spans="1:10" x14ac:dyDescent="0.25">
      <c r="A36" s="53"/>
      <c r="B36" s="6" t="s">
        <v>28</v>
      </c>
      <c r="C36" s="45">
        <f>SUM(C37:C40)</f>
        <v>373000</v>
      </c>
      <c r="D36" s="45">
        <f>SUM(D37:D40)</f>
        <v>0</v>
      </c>
      <c r="E36" s="45">
        <f>SUM(E37:E40)</f>
        <v>2995000</v>
      </c>
      <c r="F36" s="45">
        <f>SUM(F37:F40)</f>
        <v>0</v>
      </c>
      <c r="G36" s="46">
        <f>SUM(G37:G40)</f>
        <v>0</v>
      </c>
      <c r="H36" s="47">
        <f>SUM(C36:G36)</f>
        <v>3368000</v>
      </c>
      <c r="I36" s="7"/>
      <c r="J36" s="54"/>
    </row>
    <row r="37" spans="1:10" x14ac:dyDescent="0.25">
      <c r="A37" s="53"/>
      <c r="B37" s="8" t="s">
        <v>194</v>
      </c>
      <c r="C37" s="100">
        <f>372229.67+770.33</f>
        <v>373000</v>
      </c>
      <c r="D37" s="101"/>
      <c r="E37" s="101">
        <v>2995000</v>
      </c>
      <c r="F37" s="101"/>
      <c r="G37" s="102"/>
      <c r="H37" s="9">
        <f>SUM(C37:G37)</f>
        <v>3368000</v>
      </c>
      <c r="I37" s="103" t="s">
        <v>190</v>
      </c>
      <c r="J37" s="54"/>
    </row>
    <row r="38" spans="1:10" x14ac:dyDescent="0.25">
      <c r="A38" s="53"/>
      <c r="B38" s="96" t="s">
        <v>25</v>
      </c>
      <c r="C38" s="100"/>
      <c r="D38" s="101"/>
      <c r="E38" s="101"/>
      <c r="F38" s="101"/>
      <c r="G38" s="102"/>
      <c r="H38" s="9">
        <f>SUM(C38:G38)</f>
        <v>0</v>
      </c>
      <c r="I38" s="103"/>
      <c r="J38" s="54"/>
    </row>
    <row r="39" spans="1:10" x14ac:dyDescent="0.25">
      <c r="A39" s="53"/>
      <c r="B39" s="96" t="s">
        <v>26</v>
      </c>
      <c r="C39" s="100"/>
      <c r="D39" s="101"/>
      <c r="E39" s="101"/>
      <c r="F39" s="101"/>
      <c r="G39" s="102"/>
      <c r="H39" s="9">
        <f t="shared" ref="H39:H40" si="1">SUM(C39:G39)</f>
        <v>0</v>
      </c>
      <c r="I39" s="103"/>
      <c r="J39" s="54"/>
    </row>
    <row r="40" spans="1:10" x14ac:dyDescent="0.25">
      <c r="A40" s="53"/>
      <c r="B40" s="95" t="s">
        <v>27</v>
      </c>
      <c r="C40" s="100"/>
      <c r="D40" s="101"/>
      <c r="E40" s="101"/>
      <c r="F40" s="101"/>
      <c r="G40" s="102"/>
      <c r="H40" s="9">
        <f t="shared" si="1"/>
        <v>0</v>
      </c>
      <c r="I40" s="103"/>
      <c r="J40" s="54"/>
    </row>
    <row r="41" spans="1:10" x14ac:dyDescent="0.25">
      <c r="A41" s="53"/>
      <c r="B41" s="6" t="s">
        <v>29</v>
      </c>
      <c r="C41" s="45">
        <f>SUM(C42:C45)</f>
        <v>0</v>
      </c>
      <c r="D41" s="45">
        <f>SUM(D42:D45)</f>
        <v>0</v>
      </c>
      <c r="E41" s="45">
        <f>SUM(E42:E45)</f>
        <v>0</v>
      </c>
      <c r="F41" s="45">
        <f>SUM(F42:F45)</f>
        <v>0</v>
      </c>
      <c r="G41" s="46">
        <f>SUM(G42:G45)</f>
        <v>0</v>
      </c>
      <c r="H41" s="47">
        <f>SUM(C41:G41)</f>
        <v>0</v>
      </c>
      <c r="I41" s="7"/>
      <c r="J41" s="54"/>
    </row>
    <row r="42" spans="1:10" x14ac:dyDescent="0.25">
      <c r="A42" s="53"/>
      <c r="B42" s="8" t="s">
        <v>194</v>
      </c>
      <c r="C42" s="100"/>
      <c r="D42" s="101"/>
      <c r="E42" s="101"/>
      <c r="F42" s="101"/>
      <c r="G42" s="102"/>
      <c r="H42" s="9">
        <f>SUM(C42:G42)</f>
        <v>0</v>
      </c>
      <c r="I42" s="103" t="s">
        <v>191</v>
      </c>
      <c r="J42" s="54"/>
    </row>
    <row r="43" spans="1:10" x14ac:dyDescent="0.25">
      <c r="A43" s="53"/>
      <c r="B43" s="96" t="s">
        <v>25</v>
      </c>
      <c r="C43" s="100"/>
      <c r="D43" s="101"/>
      <c r="E43" s="101"/>
      <c r="F43" s="101"/>
      <c r="G43" s="102"/>
      <c r="H43" s="9">
        <f>SUM(C43:G43)</f>
        <v>0</v>
      </c>
      <c r="I43" s="103"/>
      <c r="J43" s="54"/>
    </row>
    <row r="44" spans="1:10" x14ac:dyDescent="0.25">
      <c r="A44" s="53"/>
      <c r="B44" s="96" t="s">
        <v>26</v>
      </c>
      <c r="C44" s="100"/>
      <c r="D44" s="101"/>
      <c r="E44" s="101"/>
      <c r="F44" s="101"/>
      <c r="G44" s="102"/>
      <c r="H44" s="9">
        <f t="shared" ref="H44:H45" si="2">SUM(C44:G44)</f>
        <v>0</v>
      </c>
      <c r="I44" s="103"/>
      <c r="J44" s="54"/>
    </row>
    <row r="45" spans="1:10" x14ac:dyDescent="0.25">
      <c r="A45" s="53"/>
      <c r="B45" s="95" t="s">
        <v>27</v>
      </c>
      <c r="C45" s="100"/>
      <c r="D45" s="101"/>
      <c r="E45" s="101"/>
      <c r="F45" s="101"/>
      <c r="G45" s="102"/>
      <c r="H45" s="9">
        <f t="shared" si="2"/>
        <v>0</v>
      </c>
      <c r="I45" s="103"/>
      <c r="J45" s="54"/>
    </row>
    <row r="46" spans="1:10" s="1" customFormat="1" ht="15.75" thickBot="1" x14ac:dyDescent="0.3">
      <c r="A46" s="56"/>
      <c r="B46" s="10" t="s">
        <v>30</v>
      </c>
      <c r="C46" s="48">
        <f>C31+C36+C41</f>
        <v>373000</v>
      </c>
      <c r="D46" s="48">
        <f>D31+D36+D41</f>
        <v>0</v>
      </c>
      <c r="E46" s="48">
        <f>E31+E36+E41</f>
        <v>2995000</v>
      </c>
      <c r="F46" s="48">
        <f>F31+F36+F41</f>
        <v>0</v>
      </c>
      <c r="G46" s="49">
        <f>G31+G36+G41</f>
        <v>0</v>
      </c>
      <c r="H46" s="50">
        <f>SUM(C46:G46)</f>
        <v>3368000</v>
      </c>
      <c r="I46" s="7"/>
      <c r="J46" s="57"/>
    </row>
    <row r="47" spans="1:10" s="1" customFormat="1" ht="9.9499999999999993" customHeight="1" x14ac:dyDescent="0.25">
      <c r="A47" s="56"/>
      <c r="C47" s="70"/>
      <c r="D47" s="70"/>
      <c r="J47" s="57"/>
    </row>
    <row r="48" spans="1:10" s="1" customFormat="1" x14ac:dyDescent="0.25">
      <c r="A48" s="56"/>
      <c r="B48" s="137" t="s">
        <v>31</v>
      </c>
      <c r="C48" s="138"/>
      <c r="D48" s="138"/>
      <c r="E48" s="138"/>
      <c r="F48" s="138"/>
      <c r="G48" s="138"/>
      <c r="H48" s="138"/>
      <c r="I48" s="139"/>
      <c r="J48" s="57"/>
    </row>
    <row r="49" spans="1:10" x14ac:dyDescent="0.25">
      <c r="A49" s="53"/>
      <c r="B49" s="71" t="s">
        <v>32</v>
      </c>
      <c r="C49" s="201" t="s">
        <v>179</v>
      </c>
      <c r="D49" s="201"/>
      <c r="E49" s="200" t="s">
        <v>33</v>
      </c>
      <c r="F49" s="200"/>
      <c r="G49" s="198" t="s">
        <v>93</v>
      </c>
      <c r="H49" s="198"/>
      <c r="I49" s="16"/>
      <c r="J49" s="54"/>
    </row>
    <row r="50" spans="1:10" x14ac:dyDescent="0.25">
      <c r="A50" s="53"/>
      <c r="B50" s="15" t="s">
        <v>195</v>
      </c>
      <c r="C50" s="202">
        <v>0</v>
      </c>
      <c r="D50" s="203"/>
      <c r="E50" t="s">
        <v>34</v>
      </c>
      <c r="G50" s="199" t="s">
        <v>92</v>
      </c>
      <c r="H50" s="199"/>
      <c r="I50" s="16"/>
      <c r="J50" s="54"/>
    </row>
    <row r="51" spans="1:10" x14ac:dyDescent="0.25">
      <c r="A51" s="53"/>
      <c r="B51" s="18" t="s">
        <v>35</v>
      </c>
      <c r="C51" s="199" t="s">
        <v>99</v>
      </c>
      <c r="D51" s="199"/>
      <c r="E51" s="19" t="s">
        <v>36</v>
      </c>
      <c r="F51" s="19"/>
      <c r="G51" s="199" t="s">
        <v>92</v>
      </c>
      <c r="H51" s="199"/>
      <c r="I51" s="20"/>
      <c r="J51" s="54"/>
    </row>
    <row r="52" spans="1:10" ht="9.9499999999999993" customHeight="1" x14ac:dyDescent="0.25">
      <c r="A52" s="53"/>
      <c r="J52" s="54"/>
    </row>
    <row r="53" spans="1:10" x14ac:dyDescent="0.25">
      <c r="A53" s="53"/>
      <c r="B53" s="137" t="s">
        <v>37</v>
      </c>
      <c r="C53" s="138"/>
      <c r="D53" s="138"/>
      <c r="E53" s="138"/>
      <c r="F53" s="138"/>
      <c r="G53" s="138"/>
      <c r="H53" s="138"/>
      <c r="I53" s="139"/>
      <c r="J53" s="54"/>
    </row>
    <row r="54" spans="1:10" ht="75" customHeight="1" x14ac:dyDescent="0.25">
      <c r="A54" s="53"/>
      <c r="B54" s="145" t="s">
        <v>38</v>
      </c>
      <c r="C54" s="145"/>
      <c r="D54" s="145"/>
      <c r="E54" s="69" t="s">
        <v>39</v>
      </c>
      <c r="F54" s="69" t="s">
        <v>40</v>
      </c>
      <c r="G54" s="69" t="str">
        <f>IF(FCOR=TRUE, "Actuals at Final Completion", "Actuals to Date")</f>
        <v>Actuals to Date</v>
      </c>
      <c r="H54" s="88" t="s">
        <v>41</v>
      </c>
      <c r="I54" s="11" t="s">
        <v>17</v>
      </c>
      <c r="J54" s="54"/>
    </row>
    <row r="55" spans="1:10" x14ac:dyDescent="0.25">
      <c r="A55" s="53"/>
      <c r="B55" s="12" t="s">
        <v>42</v>
      </c>
      <c r="C55" s="13"/>
      <c r="D55" s="14"/>
      <c r="E55" s="159">
        <v>59683</v>
      </c>
      <c r="F55" s="159">
        <v>59683</v>
      </c>
      <c r="G55" s="105"/>
      <c r="H55" s="89">
        <f>IF($H$54=Lists!$D$8, IFERROR(F55-E55, ""), IF($H$54=Lists!$D$9, IFERROR(G55-E55, ""), IFERROR(G55-F55, "")))</f>
        <v>-59683</v>
      </c>
      <c r="I55" s="113"/>
      <c r="J55" s="54"/>
    </row>
    <row r="56" spans="1:10" x14ac:dyDescent="0.25">
      <c r="A56" s="53"/>
      <c r="B56" s="15" t="s">
        <v>43</v>
      </c>
      <c r="D56" s="16"/>
      <c r="E56" s="159">
        <v>45695</v>
      </c>
      <c r="F56" s="159">
        <v>45695</v>
      </c>
      <c r="G56" s="105"/>
      <c r="H56" s="89">
        <f>IF($H$54=Lists!$D$8, IFERROR(F56-E56, ""), IF($H$54=Lists!$D$9, IFERROR(G56-E56, ""), IFERROR(G56-F56, "")))</f>
        <v>-45695</v>
      </c>
      <c r="I56" s="113"/>
      <c r="J56" s="54"/>
    </row>
    <row r="57" spans="1:10" x14ac:dyDescent="0.25">
      <c r="A57" s="53"/>
      <c r="B57" s="15" t="s">
        <v>44</v>
      </c>
      <c r="D57" s="16"/>
      <c r="E57" s="17">
        <f>IFERROR(E56/E55, "")</f>
        <v>0.76562840339795246</v>
      </c>
      <c r="F57" s="17">
        <f t="shared" ref="F57:G57" si="3">IFERROR(F56/F55, "")</f>
        <v>0.76562840339795246</v>
      </c>
      <c r="G57" s="17" t="str">
        <f t="shared" si="3"/>
        <v/>
      </c>
      <c r="H57" s="90" t="str">
        <f t="shared" ref="H57" si="4">IFERROR(G57-F57, "")</f>
        <v/>
      </c>
      <c r="I57" s="72"/>
      <c r="J57" s="54"/>
    </row>
    <row r="58" spans="1:10" x14ac:dyDescent="0.25">
      <c r="A58" s="53"/>
      <c r="B58" s="15" t="s">
        <v>45</v>
      </c>
      <c r="D58" s="16"/>
      <c r="E58" s="104"/>
      <c r="F58" s="104"/>
      <c r="G58" s="105"/>
      <c r="H58" s="91">
        <f>IF($H$54=Lists!$D$8, IFERROR(F58-E58, ""), IF($H$54=Lists!$D$9, IFERROR(G58-E58, ""), IFERROR(G58-F58, "")))</f>
        <v>0</v>
      </c>
      <c r="I58" s="113"/>
      <c r="J58" s="54"/>
    </row>
    <row r="59" spans="1:10" x14ac:dyDescent="0.25">
      <c r="A59" s="53"/>
      <c r="B59" s="18" t="s">
        <v>46</v>
      </c>
      <c r="C59" s="19"/>
      <c r="D59" s="20"/>
      <c r="E59" s="160">
        <v>46565</v>
      </c>
      <c r="F59" s="160">
        <v>46565</v>
      </c>
      <c r="G59" s="105"/>
      <c r="H59" s="91">
        <f>IF($H$54=Lists!$D$8, IFERROR(F59-E59, ""), IF($H$54=Lists!$D$9, IFERROR(G59-E59, ""), IFERROR(G59-F59, "")))</f>
        <v>-46565</v>
      </c>
      <c r="I59" s="112"/>
      <c r="J59" s="54"/>
    </row>
    <row r="60" spans="1:10" x14ac:dyDescent="0.25">
      <c r="A60" s="53"/>
      <c r="B60" s="15" t="s">
        <v>47</v>
      </c>
      <c r="E60" s="21">
        <f>IFERROR(E89/E55, "")</f>
        <v>434.31154600137393</v>
      </c>
      <c r="F60" s="21">
        <f>IFERROR(F89/F55, "")</f>
        <v>579.11847594792482</v>
      </c>
      <c r="G60" s="21" t="str">
        <f>IFERROR(G89/G55, "")</f>
        <v/>
      </c>
      <c r="H60" s="92" t="str">
        <f>IF($H$54=Lists!$D$8, IFERROR(F60-E60, ""), IF($H$54=Lists!$D$9, IFERROR(G60-E60, ""), IFERROR(G60-F60, "")))</f>
        <v/>
      </c>
      <c r="I60" s="73"/>
      <c r="J60" s="54"/>
    </row>
    <row r="61" spans="1:10" x14ac:dyDescent="0.25">
      <c r="A61" s="53"/>
      <c r="B61" s="18" t="s">
        <v>48</v>
      </c>
      <c r="C61" s="19"/>
      <c r="D61" s="20"/>
      <c r="E61" s="22">
        <f>IFERROR(E95/E55, "")</f>
        <v>498.8218253103899</v>
      </c>
      <c r="F61" s="22">
        <f>IFERROR(F95/F55, "")</f>
        <v>666.04517199202451</v>
      </c>
      <c r="G61" s="22" t="str">
        <f>IFERROR(G95/G55, "")</f>
        <v/>
      </c>
      <c r="H61" s="92" t="str">
        <f>IF($H$54=Lists!$D$8, IFERROR(F61-E61, ""), IF($H$54=Lists!$D$9, IFERROR(G61-E61, ""), IFERROR(G61-F61, "")))</f>
        <v/>
      </c>
      <c r="I61" s="74"/>
      <c r="J61" s="54"/>
    </row>
    <row r="62" spans="1:10" x14ac:dyDescent="0.25">
      <c r="A62" s="53"/>
      <c r="B62" s="140" t="s">
        <v>49</v>
      </c>
      <c r="C62" s="141"/>
      <c r="D62" s="141"/>
      <c r="E62" s="141"/>
      <c r="F62" s="141"/>
      <c r="G62" s="141"/>
      <c r="H62" s="141"/>
      <c r="I62" s="142"/>
      <c r="J62" s="54"/>
    </row>
    <row r="63" spans="1:10" x14ac:dyDescent="0.25">
      <c r="A63" s="53"/>
      <c r="B63" s="12" t="s">
        <v>50</v>
      </c>
      <c r="C63" s="13"/>
      <c r="D63" s="14"/>
      <c r="E63" s="161">
        <v>44713</v>
      </c>
      <c r="F63" s="161">
        <v>44713</v>
      </c>
      <c r="G63" s="162">
        <v>44831</v>
      </c>
      <c r="H63" s="89" t="str">
        <f>IF(SUM(E63:G63)=0, "", IF($H$54=Lists!$D$8, IFERROR(MROUND(CONVERT(F63-E63,"day","yr")*12, 0.5)&amp;" mo.", ""), IF($H$54=Lists!$D$9, IFERROR(MROUND(CONVERT(G63-E63,"day","yr")*12, 0.5)&amp;" mo.", ""), IFERROR(MROUND(CONVERT(G63-F63,"day","yr")*12, 0.5)&amp;" mo.", ""))))</f>
        <v>4 mo.</v>
      </c>
      <c r="I63" s="113"/>
      <c r="J63" s="54"/>
    </row>
    <row r="64" spans="1:10" x14ac:dyDescent="0.25">
      <c r="A64" s="53"/>
      <c r="B64" s="15" t="s">
        <v>51</v>
      </c>
      <c r="D64" s="16"/>
      <c r="E64" s="161">
        <v>44743</v>
      </c>
      <c r="F64" s="161">
        <v>46767</v>
      </c>
      <c r="G64" s="162"/>
      <c r="H64" s="89" t="str">
        <f>IF(SUM(E64:G64)=0, "", IF($H$54=Lists!$D$8, IFERROR(MROUND(CONVERT(F64-E64,"day","yr")*12, 0.5)&amp;" mo.", ""), IF($H$54=Lists!$D$9, IFERROR(MROUND(CONVERT(G64-E64,"day","yr")*12, 0.5)&amp;" mo.", ""), IFERROR(MROUND(CONVERT(G64-F64,"day","yr")*12, 0.5)&amp;" mo.", ""))))</f>
        <v/>
      </c>
      <c r="I64" s="158" t="s">
        <v>192</v>
      </c>
      <c r="J64" s="54"/>
    </row>
    <row r="65" spans="1:10" x14ac:dyDescent="0.25">
      <c r="A65" s="53"/>
      <c r="B65" s="15" t="s">
        <v>52</v>
      </c>
      <c r="D65" s="16"/>
      <c r="E65" s="161"/>
      <c r="F65" s="161">
        <v>47300</v>
      </c>
      <c r="G65" s="162"/>
      <c r="H65" s="89" t="str">
        <f>IF(SUM(E65:G65)=0, "", IF($H$54=Lists!$D$8, IFERROR(MROUND(CONVERT(F65-E65,"day","yr")*12, 0.5)&amp;" mo.", ""), IF($H$54=Lists!$D$9, IFERROR(MROUND(CONVERT(G65-E65,"day","yr")*12, 0.5)&amp;" mo.", ""), IFERROR(MROUND(CONVERT(G65-F65,"day","yr")*12, 0.5)&amp;" mo.", ""))))</f>
        <v/>
      </c>
      <c r="I65" s="158" t="s">
        <v>192</v>
      </c>
      <c r="J65" s="54"/>
    </row>
    <row r="66" spans="1:10" x14ac:dyDescent="0.25">
      <c r="A66" s="53"/>
      <c r="B66" s="15" t="s">
        <v>53</v>
      </c>
      <c r="D66" s="16"/>
      <c r="E66" s="161">
        <v>45078</v>
      </c>
      <c r="F66" s="161">
        <v>47345</v>
      </c>
      <c r="G66" s="162"/>
      <c r="H66" s="89" t="str">
        <f>IF(SUM(E66:G66)=0, "", IF($H$54=Lists!$D$8, IFERROR(MROUND(CONVERT(F66-E66,"day","yr")*12, 0.5)&amp;" mo.", ""), IF($H$54=Lists!$D$9, IFERROR(MROUND(CONVERT(G66-E66,"day","yr")*12, 0.5)&amp;" mo.", ""), IFERROR(MROUND(CONVERT(G66-F66,"day","yr")*12, 0.5)&amp;" mo.", ""))))</f>
        <v/>
      </c>
      <c r="I66" s="158" t="s">
        <v>192</v>
      </c>
      <c r="J66" s="54"/>
    </row>
    <row r="67" spans="1:10" x14ac:dyDescent="0.25">
      <c r="A67" s="53"/>
      <c r="B67" s="15" t="s">
        <v>54</v>
      </c>
      <c r="D67" s="16"/>
      <c r="E67" s="161">
        <v>45444</v>
      </c>
      <c r="F67" s="161">
        <v>48029</v>
      </c>
      <c r="G67" s="162"/>
      <c r="H67" s="89" t="str">
        <f>IF(SUM(E67:G67)=0, "", IF($H$54=Lists!$D$8, IFERROR(MROUND(CONVERT(F67-E67,"day","yr")*12, 0.5)&amp;" mo.", ""), IF($H$54=Lists!$D$9, IFERROR(MROUND(CONVERT(G67-E67,"day","yr")*12, 0.5)&amp;" mo.", ""), IFERROR(MROUND(CONVERT(G67-F67,"day","yr")*12, 0.5)&amp;" mo.", ""))))</f>
        <v/>
      </c>
      <c r="I67" s="158" t="s">
        <v>192</v>
      </c>
      <c r="J67" s="54"/>
    </row>
    <row r="68" spans="1:10" x14ac:dyDescent="0.25">
      <c r="A68" s="53"/>
      <c r="B68" s="18" t="s">
        <v>55</v>
      </c>
      <c r="C68" s="19"/>
      <c r="D68" s="20"/>
      <c r="E68" s="161"/>
      <c r="F68" s="161">
        <v>48121</v>
      </c>
      <c r="G68" s="162"/>
      <c r="H68" s="89" t="str">
        <f>IF(SUM(E68:G68)=0, "", IF($H$54=Lists!$D$8, IFERROR(MROUND(CONVERT(F68-E68,"day","yr")*12, 0.5)&amp;" mo.", ""), IF($H$54=Lists!$D$9, IFERROR(MROUND(CONVERT(G68-E68,"day","yr")*12, 0.5)&amp;" mo.", ""), IFERROR(MROUND(CONVERT(G68-F68,"day","yr")*12, 0.5)&amp;" mo.", ""))))</f>
        <v/>
      </c>
      <c r="I68" s="113"/>
      <c r="J68" s="54"/>
    </row>
    <row r="69" spans="1:10" ht="9.9499999999999993" customHeight="1" thickBot="1" x14ac:dyDescent="0.3">
      <c r="A69" s="75"/>
      <c r="B69" s="23"/>
      <c r="C69" s="23"/>
      <c r="D69" s="23"/>
      <c r="E69" s="24"/>
      <c r="F69" s="24"/>
      <c r="G69" s="24"/>
      <c r="H69" s="25"/>
      <c r="I69" s="76"/>
      <c r="J69" s="77"/>
    </row>
    <row r="70" spans="1:10" s="65" customFormat="1" ht="27" customHeight="1" thickTop="1" thickBot="1" x14ac:dyDescent="0.3">
      <c r="A70" s="130" t="s">
        <v>56</v>
      </c>
      <c r="B70" s="131"/>
      <c r="C70" s="131"/>
      <c r="D70" s="131"/>
      <c r="E70" s="131"/>
      <c r="F70" s="131"/>
      <c r="G70" s="131"/>
      <c r="H70" s="131"/>
      <c r="I70" s="131"/>
      <c r="J70" s="132"/>
    </row>
    <row r="71" spans="1:10" ht="9.9499999999999993" customHeight="1" thickTop="1" x14ac:dyDescent="0.25">
      <c r="A71" s="53"/>
      <c r="B71" s="115"/>
      <c r="C71" s="115"/>
      <c r="D71" s="115"/>
      <c r="E71" s="26"/>
      <c r="F71" s="26"/>
      <c r="G71" s="26"/>
      <c r="H71" s="27"/>
      <c r="I71" s="78"/>
      <c r="J71" s="54"/>
    </row>
    <row r="72" spans="1:10" ht="75" customHeight="1" x14ac:dyDescent="0.25">
      <c r="A72" s="53"/>
      <c r="B72" s="145" t="s">
        <v>38</v>
      </c>
      <c r="C72" s="145"/>
      <c r="D72" s="145"/>
      <c r="E72" s="69" t="s">
        <v>57</v>
      </c>
      <c r="F72" s="69" t="s">
        <v>58</v>
      </c>
      <c r="G72" s="69" t="str">
        <f>IF(FCOR=TRUE, "Actual Cost Data at Final Completion", "Actual Costs to Date")</f>
        <v>Actual Costs to Date</v>
      </c>
      <c r="H72" s="69" t="str">
        <f>H54</f>
        <v>Estimate as Currently Funded to Actuals Variance</v>
      </c>
      <c r="I72" s="11" t="s">
        <v>17</v>
      </c>
      <c r="J72" s="54"/>
    </row>
    <row r="73" spans="1:10" x14ac:dyDescent="0.25">
      <c r="A73" s="53"/>
      <c r="B73" s="137" t="s">
        <v>59</v>
      </c>
      <c r="C73" s="138"/>
      <c r="D73" s="138"/>
      <c r="E73" s="138"/>
      <c r="F73" s="138"/>
      <c r="G73" s="138"/>
      <c r="H73" s="138"/>
      <c r="I73" s="139"/>
      <c r="J73" s="54"/>
    </row>
    <row r="74" spans="1:10" x14ac:dyDescent="0.25">
      <c r="A74" s="53"/>
      <c r="B74" s="154"/>
      <c r="C74" s="151"/>
      <c r="D74" s="121" t="s">
        <v>60</v>
      </c>
      <c r="E74" s="106"/>
      <c r="F74" s="106"/>
      <c r="G74" s="106"/>
      <c r="H74" s="93">
        <f>IF($H$54=Lists!$D$8, IFERROR(F74-E74, ""), IF($H$54=Lists!$D$9, IFERROR(G74-E74, ""), IFERROR(G74-F74, "")))</f>
        <v>0</v>
      </c>
      <c r="I74" s="113"/>
      <c r="J74" s="54"/>
    </row>
    <row r="75" spans="1:10" ht="9.9499999999999993" customHeight="1" x14ac:dyDescent="0.25">
      <c r="A75" s="53"/>
      <c r="B75" s="110"/>
      <c r="C75" s="110"/>
      <c r="D75" s="110"/>
      <c r="E75" s="28"/>
      <c r="F75" s="28"/>
      <c r="G75" s="28"/>
      <c r="H75" s="29"/>
      <c r="I75" s="79"/>
      <c r="J75" s="54"/>
    </row>
    <row r="76" spans="1:10" x14ac:dyDescent="0.25">
      <c r="A76" s="53"/>
      <c r="B76" s="137" t="s">
        <v>61</v>
      </c>
      <c r="C76" s="138"/>
      <c r="D76" s="138"/>
      <c r="E76" s="138"/>
      <c r="F76" s="138"/>
      <c r="G76" s="138"/>
      <c r="H76" s="138"/>
      <c r="I76" s="139"/>
      <c r="J76" s="54"/>
    </row>
    <row r="77" spans="1:10" x14ac:dyDescent="0.25">
      <c r="A77" s="53"/>
      <c r="B77" s="12" t="s">
        <v>62</v>
      </c>
      <c r="C77" s="13"/>
      <c r="D77" s="14"/>
      <c r="E77" s="163">
        <v>204468</v>
      </c>
      <c r="F77" s="163">
        <v>203917</v>
      </c>
      <c r="G77" s="164">
        <v>201640.2</v>
      </c>
      <c r="H77" s="30">
        <f>IF($H$54=Lists!$D$8, IFERROR(F77-E77, ""), IF($H$54=Lists!$D$9, IFERROR(G77-E77, ""), IFERROR(G77-F77, "")))</f>
        <v>-2276.7999999999884</v>
      </c>
      <c r="I77" s="113"/>
      <c r="J77" s="54"/>
    </row>
    <row r="78" spans="1:10" x14ac:dyDescent="0.25">
      <c r="A78" s="53"/>
      <c r="B78" s="15" t="s">
        <v>63</v>
      </c>
      <c r="D78" s="16"/>
      <c r="E78" s="163">
        <v>1276066</v>
      </c>
      <c r="F78" s="163">
        <v>1718424</v>
      </c>
      <c r="G78" s="164">
        <v>0</v>
      </c>
      <c r="H78" s="30">
        <f>IF($H$54=Lists!$D$8, IFERROR(F78-E78, ""), IF($H$54=Lists!$D$9, IFERROR(G78-E78, ""), IFERROR(G78-F78, "")))</f>
        <v>-1718424</v>
      </c>
      <c r="I78" s="113"/>
      <c r="J78" s="54"/>
    </row>
    <row r="79" spans="1:10" x14ac:dyDescent="0.25">
      <c r="A79" s="53"/>
      <c r="B79" s="15" t="s">
        <v>64</v>
      </c>
      <c r="D79" s="16"/>
      <c r="E79" s="163">
        <v>668455</v>
      </c>
      <c r="F79" s="163">
        <v>1092437</v>
      </c>
      <c r="G79" s="164">
        <v>33919</v>
      </c>
      <c r="H79" s="30">
        <f>IF($H$54=Lists!$D$8, IFERROR(F79-E79, ""), IF($H$54=Lists!$D$9, IFERROR(G79-E79, ""), IFERROR(G79-F79, "")))</f>
        <v>-1058518</v>
      </c>
      <c r="I79" s="113"/>
      <c r="J79" s="54"/>
    </row>
    <row r="80" spans="1:10" x14ac:dyDescent="0.25">
      <c r="A80" s="53"/>
      <c r="B80" s="15" t="s">
        <v>65</v>
      </c>
      <c r="D80" s="16"/>
      <c r="E80" s="163">
        <f>566059*1.0359</f>
        <v>586380.51809999999</v>
      </c>
      <c r="F80" s="163">
        <v>1301762</v>
      </c>
      <c r="G80" s="163">
        <v>0</v>
      </c>
      <c r="H80" s="30">
        <f>IF($H$54=Lists!$D$8, IFERROR(F80-E80, ""), IF($H$54=Lists!$D$9, IFERROR(G80-E80, ""), IFERROR(G80-F80, "")))</f>
        <v>-1301762</v>
      </c>
      <c r="I80" s="113"/>
      <c r="J80" s="54"/>
    </row>
    <row r="81" spans="1:10" x14ac:dyDescent="0.25">
      <c r="A81" s="53"/>
      <c r="B81" s="15" t="s">
        <v>66</v>
      </c>
      <c r="D81" s="16"/>
      <c r="E81" s="163">
        <f>648378-586381</f>
        <v>61997</v>
      </c>
      <c r="F81" s="163"/>
      <c r="G81" s="163">
        <v>0</v>
      </c>
      <c r="H81" s="31">
        <f>IF($H$54=Lists!$D$8, IFERROR(F81-E81, ""), IF($H$54=Lists!$D$9, IFERROR(G81-E81, ""), IFERROR(G81-F81, "")))</f>
        <v>0</v>
      </c>
      <c r="I81" s="113"/>
      <c r="J81" s="54"/>
    </row>
    <row r="82" spans="1:10" x14ac:dyDescent="0.25">
      <c r="A82" s="53"/>
      <c r="B82" s="15" t="s">
        <v>67</v>
      </c>
      <c r="D82" s="16"/>
      <c r="E82" s="163">
        <v>142433</v>
      </c>
      <c r="F82" s="163">
        <v>221973</v>
      </c>
      <c r="G82" s="164">
        <v>0</v>
      </c>
      <c r="H82" s="30">
        <f>IF($H$54=Lists!$D$8, IFERROR(F82-E82, ""), IF($H$54=Lists!$D$9, IFERROR(G82-E82, ""), IFERROR(G82-F82, "")))</f>
        <v>-221973</v>
      </c>
      <c r="I82" s="108"/>
      <c r="J82" s="54"/>
    </row>
    <row r="83" spans="1:10" x14ac:dyDescent="0.25">
      <c r="A83" s="53"/>
      <c r="B83" s="18"/>
      <c r="C83" s="153"/>
      <c r="D83" s="122" t="s">
        <v>68</v>
      </c>
      <c r="E83" s="32">
        <f>SUM(E77:E82)</f>
        <v>2939799.5181</v>
      </c>
      <c r="F83" s="32">
        <f>SUM(F77:F82)</f>
        <v>4538513</v>
      </c>
      <c r="G83" s="32">
        <f>SUM(G77:G82)</f>
        <v>235559.2</v>
      </c>
      <c r="H83" s="33">
        <f>IF($H$54=Lists!$D$8, IFERROR(F83-E83, ""), IF($H$54=Lists!$D$9, IFERROR(G83-E83, ""), IFERROR(G83-F83, "")))</f>
        <v>-4302953.8</v>
      </c>
      <c r="I83" s="80"/>
      <c r="J83" s="54"/>
    </row>
    <row r="84" spans="1:10" ht="9.9499999999999993" customHeight="1" x14ac:dyDescent="0.25">
      <c r="A84" s="53"/>
      <c r="J84" s="54"/>
    </row>
    <row r="85" spans="1:10" x14ac:dyDescent="0.25">
      <c r="A85" s="53"/>
      <c r="B85" s="137" t="s">
        <v>69</v>
      </c>
      <c r="C85" s="138"/>
      <c r="D85" s="138"/>
      <c r="E85" s="138"/>
      <c r="F85" s="138"/>
      <c r="G85" s="138"/>
      <c r="H85" s="138"/>
      <c r="I85" s="139"/>
      <c r="J85" s="54"/>
    </row>
    <row r="86" spans="1:10" ht="14.45" customHeight="1" x14ac:dyDescent="0.25">
      <c r="A86" s="53"/>
      <c r="B86" s="12" t="s">
        <v>70</v>
      </c>
      <c r="C86" s="13"/>
      <c r="D86" s="14"/>
      <c r="E86" s="163">
        <v>3118736</v>
      </c>
      <c r="F86" s="163">
        <v>3764219</v>
      </c>
      <c r="G86" s="164">
        <v>0</v>
      </c>
      <c r="H86" s="34">
        <f>IF($H$54=Lists!$D$8, IFERROR(F86-E86, ""), IF($H$54=Lists!$D$9, IFERROR(G86-E86, ""), IFERROR(G86-F86, "")))</f>
        <v>-3764219</v>
      </c>
      <c r="I86" s="113"/>
      <c r="J86" s="54"/>
    </row>
    <row r="87" spans="1:10" x14ac:dyDescent="0.25">
      <c r="A87" s="53"/>
      <c r="B87" s="15" t="s">
        <v>71</v>
      </c>
      <c r="D87" s="16"/>
      <c r="E87" s="163"/>
      <c r="F87" s="163"/>
      <c r="G87" s="164">
        <v>0</v>
      </c>
      <c r="H87" s="34">
        <f>IF($H$54=Lists!$D$8, IFERROR(F87-E87, ""), IF($H$54=Lists!$D$9, IFERROR(G87-E87, ""), IFERROR(G87-F87, "")))</f>
        <v>0</v>
      </c>
      <c r="I87" s="108"/>
      <c r="J87" s="54"/>
    </row>
    <row r="88" spans="1:10" x14ac:dyDescent="0.25">
      <c r="A88" s="53"/>
      <c r="B88" s="15" t="s">
        <v>72</v>
      </c>
      <c r="D88" s="16"/>
      <c r="E88" s="163">
        <v>22802280</v>
      </c>
      <c r="F88" s="163">
        <v>30799309</v>
      </c>
      <c r="G88" s="163">
        <v>0</v>
      </c>
      <c r="H88" s="35">
        <f>IF($H$54=Lists!$D$8, IFERROR(F88-E88, ""), IF($H$54=Lists!$D$9, IFERROR(G88-E88, ""), IFERROR(G88-F88, "")))</f>
        <v>-30799309</v>
      </c>
      <c r="I88" s="108"/>
      <c r="J88" s="54"/>
    </row>
    <row r="89" spans="1:10" x14ac:dyDescent="0.25">
      <c r="A89" s="53"/>
      <c r="B89" s="38"/>
      <c r="C89" s="1"/>
      <c r="D89" s="155" t="s">
        <v>73</v>
      </c>
      <c r="E89" s="156">
        <f>SUM(E86:E88)</f>
        <v>25921016</v>
      </c>
      <c r="F89" s="36">
        <f t="shared" ref="F89:G89" si="5">SUM(F86:F88)</f>
        <v>34563528</v>
      </c>
      <c r="G89" s="36">
        <f t="shared" si="5"/>
        <v>0</v>
      </c>
      <c r="H89" s="34">
        <f>IF($H$54=Lists!$D$8, IFERROR(F89-E89, ""), IF($H$54=Lists!$D$9, IFERROR(G89-E89, ""), IFERROR(G89-F89, "")))</f>
        <v>-34563528</v>
      </c>
      <c r="I89" s="80"/>
      <c r="J89" s="54"/>
    </row>
    <row r="90" spans="1:10" x14ac:dyDescent="0.25">
      <c r="A90" s="53"/>
      <c r="B90" s="15" t="s">
        <v>74</v>
      </c>
      <c r="D90" s="16"/>
      <c r="E90" s="163">
        <v>1297894</v>
      </c>
      <c r="F90" s="163">
        <v>1732507</v>
      </c>
      <c r="G90" s="164">
        <v>0</v>
      </c>
      <c r="H90" s="34">
        <f>IF($H$54=Lists!$D$8, IFERROR(F90-E90, ""), IF($H$54=Lists!$D$9, IFERROR(G90-E90, ""), IFERROR(G90-F90, "")))</f>
        <v>-1732507</v>
      </c>
      <c r="I90" s="108"/>
      <c r="J90" s="54"/>
    </row>
    <row r="91" spans="1:10" x14ac:dyDescent="0.25">
      <c r="A91" s="53"/>
      <c r="B91" s="15" t="s">
        <v>75</v>
      </c>
      <c r="D91" s="16"/>
      <c r="E91" s="163">
        <v>129790</v>
      </c>
      <c r="F91" s="163">
        <v>173251</v>
      </c>
      <c r="G91" s="163"/>
      <c r="H91" s="34">
        <f>IF($H$54=Lists!$D$8, IFERROR(F91-E91, ""), IF($H$54=Lists!$D$9, IFERROR(G91-E91, ""), IFERROR(G91-F91, "")))</f>
        <v>-173251</v>
      </c>
      <c r="I91" s="108"/>
      <c r="J91" s="54"/>
    </row>
    <row r="92" spans="1:10" x14ac:dyDescent="0.25">
      <c r="A92" s="53"/>
      <c r="B92" s="15" t="s">
        <v>76</v>
      </c>
      <c r="D92" s="16"/>
      <c r="E92" s="163">
        <v>2422483</v>
      </c>
      <c r="F92" s="163">
        <v>3282288</v>
      </c>
      <c r="G92" s="163">
        <v>0</v>
      </c>
      <c r="H92" s="34">
        <f>IF($H$54=Lists!$D$8, IFERROR(F92-E92, ""), IF($H$54=Lists!$D$9, IFERROR(G92-E92, ""), IFERROR(G92-F92, "")))</f>
        <v>-3282288</v>
      </c>
      <c r="I92" s="108"/>
      <c r="J92" s="54"/>
    </row>
    <row r="93" spans="1:10" x14ac:dyDescent="0.25">
      <c r="A93" s="53"/>
      <c r="B93" s="15" t="str">
        <f>IF(C51=Lists!J3, "GCCM Costs", IF(C51=Lists!J4, "Design-Build Costs", ""))</f>
        <v>GCCM Costs</v>
      </c>
      <c r="D93" s="16"/>
      <c r="E93" s="107"/>
      <c r="F93" s="107"/>
      <c r="G93" s="107"/>
      <c r="H93" s="34">
        <f>IF($H$54=Lists!$D$8, IFERROR(F93-E93, ""), IF($H$54=Lists!$D$9, IFERROR(G93-E93, ""), IFERROR(G93-F93, "")))</f>
        <v>0</v>
      </c>
      <c r="I93" s="108"/>
      <c r="J93" s="54"/>
    </row>
    <row r="94" spans="1:10" x14ac:dyDescent="0.25">
      <c r="A94" s="53"/>
      <c r="B94" s="15" t="str">
        <f>IF(C51=Lists!J3, "GCCM Risk Contingency", "")</f>
        <v>GCCM Risk Contingency</v>
      </c>
      <c r="D94" s="16"/>
      <c r="E94" s="107"/>
      <c r="F94" s="107"/>
      <c r="G94" s="107"/>
      <c r="H94" s="34">
        <f>IF($H$54=Lists!$D$8, IFERROR(F94-E94, ""), IF($H$54=Lists!$D$9, IFERROR(G94-E94, ""), IFERROR(G94-F94, "")))</f>
        <v>0</v>
      </c>
      <c r="I94" s="108"/>
      <c r="J94" s="54"/>
    </row>
    <row r="95" spans="1:10" x14ac:dyDescent="0.25">
      <c r="A95" s="53"/>
      <c r="B95" s="152"/>
      <c r="C95" s="153"/>
      <c r="D95" s="122" t="s">
        <v>77</v>
      </c>
      <c r="E95" s="156">
        <f>SUM(E89:E94)</f>
        <v>29771183</v>
      </c>
      <c r="F95" s="36">
        <f t="shared" ref="F95:G95" si="6">SUM(F89:F94)</f>
        <v>39751574</v>
      </c>
      <c r="G95" s="36">
        <f t="shared" si="6"/>
        <v>0</v>
      </c>
      <c r="H95" s="37">
        <f>IF($H$54=Lists!$D$8, IFERROR(F95-E95, ""), IF($H$54=Lists!$D$9, IFERROR(G95-E95, ""), IFERROR(G95-F95, "")))</f>
        <v>-39751574</v>
      </c>
      <c r="I95" s="72"/>
      <c r="J95" s="54"/>
    </row>
    <row r="96" spans="1:10" ht="9.9499999999999993" customHeight="1" x14ac:dyDescent="0.25">
      <c r="A96" s="53"/>
      <c r="J96" s="54"/>
    </row>
    <row r="97" spans="1:10" x14ac:dyDescent="0.25">
      <c r="A97" s="53"/>
      <c r="B97" s="137" t="s">
        <v>78</v>
      </c>
      <c r="C97" s="138"/>
      <c r="D97" s="138"/>
      <c r="E97" s="138"/>
      <c r="F97" s="138"/>
      <c r="G97" s="138"/>
      <c r="H97" s="138"/>
      <c r="I97" s="139"/>
      <c r="J97" s="54"/>
    </row>
    <row r="98" spans="1:10" x14ac:dyDescent="0.25">
      <c r="A98" s="53"/>
      <c r="B98" s="38" t="s">
        <v>79</v>
      </c>
      <c r="D98" s="16"/>
      <c r="E98" s="165">
        <v>834722</v>
      </c>
      <c r="F98" s="165">
        <v>1178177</v>
      </c>
      <c r="G98" s="166">
        <v>0</v>
      </c>
      <c r="H98" s="39">
        <f>IF($H$54=Lists!$D$8, IFERROR(F98-E98, ""), IF($H$54=Lists!$D$9, IFERROR(G98-E98, ""), IFERROR(G98-F98, "")))</f>
        <v>-1178177</v>
      </c>
      <c r="I98" s="109"/>
      <c r="J98" s="81"/>
    </row>
    <row r="99" spans="1:10" x14ac:dyDescent="0.25">
      <c r="A99" s="53"/>
      <c r="B99" s="38" t="s">
        <v>80</v>
      </c>
      <c r="D99" s="16"/>
      <c r="E99" s="165">
        <v>169361</v>
      </c>
      <c r="F99" s="165">
        <v>230347</v>
      </c>
      <c r="G99" s="166">
        <v>0</v>
      </c>
      <c r="H99" s="39">
        <f>IF($H$54=Lists!$D$8, IFERROR(F99-E99, ""), IF($H$54=Lists!$D$9, IFERROR(G99-E99, ""), IFERROR(G99-F99, "")))</f>
        <v>-230347</v>
      </c>
      <c r="I99" s="109"/>
      <c r="J99" s="81"/>
    </row>
    <row r="100" spans="1:10" x14ac:dyDescent="0.25">
      <c r="A100" s="53"/>
      <c r="B100" s="38" t="s">
        <v>81</v>
      </c>
      <c r="D100" s="16"/>
      <c r="E100" s="163">
        <v>326516</v>
      </c>
      <c r="F100" s="163">
        <v>601161</v>
      </c>
      <c r="G100" s="164">
        <v>136508.82</v>
      </c>
      <c r="H100" s="40">
        <f>IF($H$54=Lists!$D$8, IFERROR(F100-E100, ""), IF($H$54=Lists!$D$9, IFERROR(G100-E100, ""), IFERROR(G100-F100, "")))</f>
        <v>-464652.18</v>
      </c>
      <c r="I100" s="113"/>
      <c r="J100" s="54"/>
    </row>
    <row r="101" spans="1:10" x14ac:dyDescent="0.25">
      <c r="A101" s="53"/>
      <c r="B101" s="38" t="s">
        <v>82</v>
      </c>
      <c r="D101" s="16"/>
      <c r="E101" s="163"/>
      <c r="F101" s="163">
        <v>0</v>
      </c>
      <c r="G101" s="167">
        <v>161.65</v>
      </c>
      <c r="H101" s="41">
        <f>IF($H$54=Lists!$D$8, IFERROR(F101-E101, ""), IF($H$54=Lists!$D$9, IFERROR(G101-E101, ""), IFERROR(G101-F101, "")))</f>
        <v>161.65</v>
      </c>
      <c r="I101" s="168" t="s">
        <v>193</v>
      </c>
      <c r="J101" s="81"/>
    </row>
    <row r="102" spans="1:10" ht="15.75" thickBot="1" x14ac:dyDescent="0.3">
      <c r="A102" s="53"/>
      <c r="B102" s="157"/>
      <c r="C102" s="60"/>
      <c r="D102" s="123" t="s">
        <v>83</v>
      </c>
      <c r="E102" s="42">
        <f>SUM(E98:E101)</f>
        <v>1330599</v>
      </c>
      <c r="F102" s="42">
        <f>SUM(F98:F101)</f>
        <v>2009685</v>
      </c>
      <c r="G102" s="42">
        <f>SUM(G98:G101)</f>
        <v>136670.47</v>
      </c>
      <c r="H102" s="37">
        <f>IF($H$54=Lists!$D$8, IFERROR(F102-E102, ""), IF($H$54=Lists!$D$9, IFERROR(G102-E102, ""), IFERROR(G102-F102, "")))</f>
        <v>-1873014.53</v>
      </c>
      <c r="I102" s="82"/>
      <c r="J102" s="81"/>
    </row>
    <row r="103" spans="1:10" ht="20.25" thickTop="1" thickBot="1" x14ac:dyDescent="0.35">
      <c r="A103" s="53"/>
      <c r="B103" s="83" t="s">
        <v>84</v>
      </c>
      <c r="C103" s="84"/>
      <c r="D103" s="84"/>
      <c r="E103" s="85">
        <f>SUM(E74,E83,E95,E102)</f>
        <v>34041581.518100001</v>
      </c>
      <c r="F103" s="85">
        <f>SUM(F74,F83,F95,F102)</f>
        <v>46299772</v>
      </c>
      <c r="G103" s="85">
        <f>SUM(G74,G83,G95,G102)</f>
        <v>372229.67000000004</v>
      </c>
      <c r="H103" s="85">
        <f>SUM(H74,H83,H95,H102)</f>
        <v>-45927542.329999998</v>
      </c>
      <c r="I103" s="86"/>
      <c r="J103" s="81"/>
    </row>
    <row r="104" spans="1:10" ht="9.9499999999999993" customHeight="1" thickTop="1" x14ac:dyDescent="0.25">
      <c r="A104" s="53"/>
      <c r="B104" s="114"/>
      <c r="C104" s="114"/>
      <c r="D104" s="114"/>
      <c r="E104" s="43"/>
      <c r="F104" s="43"/>
      <c r="G104" s="43"/>
      <c r="H104" s="43"/>
      <c r="I104" s="111"/>
      <c r="J104" s="81"/>
    </row>
    <row r="105" spans="1:10" s="1" customFormat="1" x14ac:dyDescent="0.25">
      <c r="A105" s="56"/>
      <c r="B105" s="191" t="str">
        <f>IF(ReportType=Lists!$O$2, "", "Close-Out Information")</f>
        <v/>
      </c>
      <c r="C105" s="192"/>
      <c r="D105" s="192"/>
      <c r="E105" s="192"/>
      <c r="F105" s="192"/>
      <c r="G105" s="192"/>
      <c r="H105" s="192"/>
      <c r="I105" s="193"/>
      <c r="J105" s="57"/>
    </row>
    <row r="106" spans="1:10" s="1" customFormat="1" x14ac:dyDescent="0.25">
      <c r="A106" s="56"/>
      <c r="B106" s="44"/>
      <c r="C106" s="209"/>
      <c r="D106" s="209"/>
      <c r="E106" s="209" t="str">
        <f>IF(ReportType=Lists!$O$2, "", "NOTES")</f>
        <v/>
      </c>
      <c r="F106" s="209"/>
      <c r="G106" s="209"/>
      <c r="H106" s="209"/>
      <c r="I106" s="210"/>
      <c r="J106" s="57"/>
    </row>
    <row r="107" spans="1:10" ht="15" customHeight="1" x14ac:dyDescent="0.25">
      <c r="A107" s="53"/>
      <c r="B107" s="71" t="str">
        <f>IF(ReportType=Lists!$O$2, "", "Number of Change Orders")</f>
        <v/>
      </c>
      <c r="C107" s="194"/>
      <c r="D107" s="195"/>
      <c r="E107" s="206"/>
      <c r="F107" s="207"/>
      <c r="G107" s="207"/>
      <c r="H107" s="207"/>
      <c r="I107" s="208"/>
      <c r="J107" s="54"/>
    </row>
    <row r="108" spans="1:10" ht="15" customHeight="1" x14ac:dyDescent="0.25">
      <c r="A108" s="53"/>
      <c r="B108" s="71" t="str">
        <f>IF(ReportType=Lists!$O$2, "", "Total Value of Change Orders")</f>
        <v/>
      </c>
      <c r="C108" s="211"/>
      <c r="D108" s="212"/>
      <c r="E108" s="116"/>
      <c r="F108" s="117"/>
      <c r="G108" s="117"/>
      <c r="H108" s="117"/>
      <c r="I108" s="118"/>
      <c r="J108" s="54"/>
    </row>
    <row r="109" spans="1:10" ht="15" customHeight="1" x14ac:dyDescent="0.25">
      <c r="A109" s="53"/>
      <c r="B109" s="71" t="str">
        <f>IF(ReportType=Lists!$O$2, "", "Outstanding Liabilities")</f>
        <v/>
      </c>
      <c r="C109" s="211"/>
      <c r="D109" s="212"/>
      <c r="E109" s="116"/>
      <c r="F109" s="117"/>
      <c r="G109" s="117"/>
      <c r="H109" s="117"/>
      <c r="I109" s="118"/>
      <c r="J109" s="54"/>
    </row>
    <row r="110" spans="1:10" x14ac:dyDescent="0.25">
      <c r="A110" s="53"/>
      <c r="B110" s="18" t="str">
        <f>IF(ReportType=Lists!$O$2, "", "Unsettled Claims")</f>
        <v/>
      </c>
      <c r="C110" s="204"/>
      <c r="D110" s="205"/>
      <c r="E110" s="206"/>
      <c r="F110" s="207"/>
      <c r="G110" s="207"/>
      <c r="H110" s="207"/>
      <c r="I110" s="208"/>
      <c r="J110" s="54"/>
    </row>
    <row r="111" spans="1:10" ht="9.9499999999999993" customHeight="1" x14ac:dyDescent="0.25">
      <c r="A111" s="53"/>
      <c r="J111" s="54"/>
    </row>
    <row r="112" spans="1:10" ht="15.75" thickBot="1" x14ac:dyDescent="0.3">
      <c r="A112" s="53"/>
      <c r="B112" s="1" t="s">
        <v>85</v>
      </c>
      <c r="J112" s="54"/>
    </row>
    <row r="113" spans="1:10" ht="18" customHeight="1" x14ac:dyDescent="0.25">
      <c r="A113" s="53"/>
      <c r="B113" s="184" t="s">
        <v>197</v>
      </c>
      <c r="C113" s="182"/>
      <c r="D113" s="182"/>
      <c r="E113" s="182"/>
      <c r="F113" s="182"/>
      <c r="G113" s="182"/>
      <c r="H113" s="182"/>
      <c r="I113" s="183"/>
      <c r="J113" s="54"/>
    </row>
    <row r="114" spans="1:10" x14ac:dyDescent="0.25">
      <c r="A114" s="53"/>
      <c r="B114" s="185" t="s">
        <v>200</v>
      </c>
      <c r="C114" s="170"/>
      <c r="D114" s="170"/>
      <c r="E114" s="170"/>
      <c r="F114" s="170"/>
      <c r="G114" s="170"/>
      <c r="H114" s="170"/>
      <c r="I114" s="171"/>
      <c r="J114" s="54"/>
    </row>
    <row r="115" spans="1:10" x14ac:dyDescent="0.25">
      <c r="A115" s="53"/>
      <c r="B115" s="169"/>
      <c r="C115" s="170"/>
      <c r="D115" s="170"/>
      <c r="E115" s="170"/>
      <c r="F115" s="170"/>
      <c r="G115" s="170"/>
      <c r="H115" s="170"/>
      <c r="I115" s="171"/>
      <c r="J115" s="54"/>
    </row>
    <row r="116" spans="1:10" x14ac:dyDescent="0.25">
      <c r="A116" s="53"/>
      <c r="B116" s="169"/>
      <c r="C116" s="170"/>
      <c r="D116" s="170"/>
      <c r="E116" s="170"/>
      <c r="F116" s="170"/>
      <c r="G116" s="170"/>
      <c r="H116" s="170"/>
      <c r="I116" s="171"/>
      <c r="J116" s="54"/>
    </row>
    <row r="117" spans="1:10" x14ac:dyDescent="0.25">
      <c r="A117" s="53"/>
      <c r="B117" s="169"/>
      <c r="C117" s="170"/>
      <c r="D117" s="170"/>
      <c r="E117" s="170"/>
      <c r="F117" s="170"/>
      <c r="G117" s="170"/>
      <c r="H117" s="170"/>
      <c r="I117" s="171"/>
      <c r="J117" s="54"/>
    </row>
    <row r="118" spans="1:10" x14ac:dyDescent="0.25">
      <c r="A118" s="53"/>
      <c r="B118" s="169"/>
      <c r="C118" s="170"/>
      <c r="D118" s="170"/>
      <c r="E118" s="170"/>
      <c r="F118" s="170"/>
      <c r="G118" s="170"/>
      <c r="H118" s="170"/>
      <c r="I118" s="171"/>
      <c r="J118" s="54"/>
    </row>
    <row r="119" spans="1:10" x14ac:dyDescent="0.25">
      <c r="A119" s="53"/>
      <c r="B119" s="169"/>
      <c r="C119" s="170"/>
      <c r="D119" s="170"/>
      <c r="E119" s="170"/>
      <c r="F119" s="170"/>
      <c r="G119" s="170"/>
      <c r="H119" s="170"/>
      <c r="I119" s="171"/>
      <c r="J119" s="54"/>
    </row>
    <row r="120" spans="1:10" x14ac:dyDescent="0.25">
      <c r="A120" s="53"/>
      <c r="B120" s="169"/>
      <c r="C120" s="170"/>
      <c r="D120" s="170"/>
      <c r="E120" s="170"/>
      <c r="F120" s="170"/>
      <c r="G120" s="170"/>
      <c r="H120" s="170"/>
      <c r="I120" s="171"/>
      <c r="J120" s="54"/>
    </row>
    <row r="121" spans="1:10" x14ac:dyDescent="0.25">
      <c r="A121" s="53"/>
      <c r="B121" s="169"/>
      <c r="C121" s="170"/>
      <c r="D121" s="170"/>
      <c r="E121" s="170"/>
      <c r="F121" s="170"/>
      <c r="G121" s="170"/>
      <c r="H121" s="170"/>
      <c r="I121" s="171"/>
      <c r="J121" s="54"/>
    </row>
    <row r="122" spans="1:10" x14ac:dyDescent="0.25">
      <c r="A122" s="53"/>
      <c r="B122" s="169"/>
      <c r="C122" s="170"/>
      <c r="D122" s="170"/>
      <c r="E122" s="170"/>
      <c r="F122" s="170"/>
      <c r="G122" s="170"/>
      <c r="H122" s="170"/>
      <c r="I122" s="171"/>
      <c r="J122" s="54"/>
    </row>
    <row r="123" spans="1:10" x14ac:dyDescent="0.25">
      <c r="A123" s="53"/>
      <c r="B123" s="169"/>
      <c r="C123" s="170"/>
      <c r="D123" s="170"/>
      <c r="E123" s="170"/>
      <c r="F123" s="170"/>
      <c r="G123" s="170"/>
      <c r="H123" s="170"/>
      <c r="I123" s="171"/>
      <c r="J123" s="54"/>
    </row>
    <row r="124" spans="1:10" x14ac:dyDescent="0.25">
      <c r="A124" s="53"/>
      <c r="B124" s="169"/>
      <c r="C124" s="170"/>
      <c r="D124" s="170"/>
      <c r="E124" s="170"/>
      <c r="F124" s="170"/>
      <c r="G124" s="170"/>
      <c r="H124" s="170"/>
      <c r="I124" s="171"/>
      <c r="J124" s="54"/>
    </row>
    <row r="125" spans="1:10" x14ac:dyDescent="0.25">
      <c r="A125" s="53"/>
      <c r="B125" s="169"/>
      <c r="C125" s="170"/>
      <c r="D125" s="170"/>
      <c r="E125" s="170"/>
      <c r="F125" s="170"/>
      <c r="G125" s="170"/>
      <c r="H125" s="170"/>
      <c r="I125" s="171"/>
      <c r="J125" s="54"/>
    </row>
    <row r="126" spans="1:10" x14ac:dyDescent="0.25">
      <c r="A126" s="53"/>
      <c r="B126" s="169"/>
      <c r="C126" s="170"/>
      <c r="D126" s="170"/>
      <c r="E126" s="170"/>
      <c r="F126" s="170"/>
      <c r="G126" s="170"/>
      <c r="H126" s="170"/>
      <c r="I126" s="171"/>
      <c r="J126" s="54"/>
    </row>
    <row r="127" spans="1:10" x14ac:dyDescent="0.25">
      <c r="A127" s="53"/>
      <c r="B127" s="169"/>
      <c r="C127" s="170"/>
      <c r="D127" s="170"/>
      <c r="E127" s="170"/>
      <c r="F127" s="170"/>
      <c r="G127" s="170"/>
      <c r="H127" s="170"/>
      <c r="I127" s="171"/>
      <c r="J127" s="54"/>
    </row>
    <row r="128" spans="1:10" x14ac:dyDescent="0.25">
      <c r="A128" s="53"/>
      <c r="B128" s="169"/>
      <c r="C128" s="170"/>
      <c r="D128" s="170"/>
      <c r="E128" s="170"/>
      <c r="F128" s="170"/>
      <c r="G128" s="170"/>
      <c r="H128" s="170"/>
      <c r="I128" s="171"/>
      <c r="J128" s="54"/>
    </row>
    <row r="129" spans="1:10" x14ac:dyDescent="0.25">
      <c r="A129" s="53"/>
      <c r="B129" s="169"/>
      <c r="C129" s="170"/>
      <c r="D129" s="170"/>
      <c r="E129" s="170"/>
      <c r="F129" s="170"/>
      <c r="G129" s="170"/>
      <c r="H129" s="170"/>
      <c r="I129" s="171"/>
      <c r="J129" s="54"/>
    </row>
    <row r="130" spans="1:10" x14ac:dyDescent="0.25">
      <c r="A130" s="53"/>
      <c r="B130" s="169"/>
      <c r="C130" s="170"/>
      <c r="D130" s="170"/>
      <c r="E130" s="170"/>
      <c r="F130" s="170"/>
      <c r="G130" s="170"/>
      <c r="H130" s="170"/>
      <c r="I130" s="171"/>
      <c r="J130" s="54"/>
    </row>
    <row r="131" spans="1:10" x14ac:dyDescent="0.25">
      <c r="A131" s="53"/>
      <c r="B131" s="169"/>
      <c r="C131" s="170"/>
      <c r="D131" s="170"/>
      <c r="E131" s="170"/>
      <c r="F131" s="170"/>
      <c r="G131" s="170"/>
      <c r="H131" s="170"/>
      <c r="I131" s="171"/>
      <c r="J131" s="54"/>
    </row>
    <row r="132" spans="1:10" ht="15.75" thickBot="1" x14ac:dyDescent="0.3">
      <c r="A132" s="53"/>
      <c r="B132" s="172"/>
      <c r="C132" s="173"/>
      <c r="D132" s="173"/>
      <c r="E132" s="173"/>
      <c r="F132" s="173"/>
      <c r="G132" s="173"/>
      <c r="H132" s="173"/>
      <c r="I132" s="174"/>
      <c r="J132" s="54"/>
    </row>
    <row r="133" spans="1:10" ht="9.9499999999999993" customHeight="1" thickBot="1" x14ac:dyDescent="0.3">
      <c r="A133" s="75"/>
      <c r="B133" s="59"/>
      <c r="C133" s="59"/>
      <c r="D133" s="59"/>
      <c r="E133" s="59"/>
      <c r="F133" s="59"/>
      <c r="G133" s="59"/>
      <c r="H133" s="59"/>
      <c r="I133" s="59"/>
      <c r="J133" s="77"/>
    </row>
  </sheetData>
  <sheetProtection formatCells="0" formatColumns="0" formatRows="0" insertRows="0" insertHyperlinks="0"/>
  <mergeCells count="22">
    <mergeCell ref="C110:D110"/>
    <mergeCell ref="E107:I107"/>
    <mergeCell ref="E110:I110"/>
    <mergeCell ref="C106:D106"/>
    <mergeCell ref="E106:I106"/>
    <mergeCell ref="C108:D108"/>
    <mergeCell ref="C109:D109"/>
    <mergeCell ref="C5:H5"/>
    <mergeCell ref="C7:H7"/>
    <mergeCell ref="C6:H6"/>
    <mergeCell ref="B105:I105"/>
    <mergeCell ref="C107:D107"/>
    <mergeCell ref="C10:H10"/>
    <mergeCell ref="C11:H11"/>
    <mergeCell ref="C12:H12"/>
    <mergeCell ref="G49:H49"/>
    <mergeCell ref="G50:H50"/>
    <mergeCell ref="G51:H51"/>
    <mergeCell ref="E49:F49"/>
    <mergeCell ref="C49:D49"/>
    <mergeCell ref="C50:D50"/>
    <mergeCell ref="C51:D51"/>
  </mergeCells>
  <conditionalFormatting sqref="A1:J18 A19:C19 J19:J25 A20:B25 A26:J28">
    <cfRule type="expression" dxfId="8" priority="13">
      <formula>CELL("PROTECT", A1)=0</formula>
    </cfRule>
  </conditionalFormatting>
  <conditionalFormatting sqref="A30:J73">
    <cfRule type="expression" dxfId="7" priority="7">
      <formula>CELL("PROTECT", A30)=0</formula>
    </cfRule>
  </conditionalFormatting>
  <conditionalFormatting sqref="A75:J82">
    <cfRule type="expression" dxfId="6" priority="6">
      <formula>CELL("PROTECT", A75)=0</formula>
    </cfRule>
  </conditionalFormatting>
  <conditionalFormatting sqref="A84:J92">
    <cfRule type="expression" dxfId="5" priority="4">
      <formula>CELL("PROTECT", A84)=0</formula>
    </cfRule>
  </conditionalFormatting>
  <conditionalFormatting sqref="A93:J97 A102:J107 A108:C109 E108:J109 A110:J112 A29:G29 J29 A74 C74:J74 A83 C83:J83">
    <cfRule type="expression" dxfId="4" priority="19">
      <formula>CELL("PROTECT", A29)=0</formula>
    </cfRule>
  </conditionalFormatting>
  <conditionalFormatting sqref="A98:J101">
    <cfRule type="expression" dxfId="3" priority="1">
      <formula>CELL("PROTECT", A98)=0</formula>
    </cfRule>
  </conditionalFormatting>
  <conditionalFormatting sqref="A113:J133">
    <cfRule type="expression" dxfId="2" priority="2">
      <formula>CELL("PROTECT", A113)=0</formula>
    </cfRule>
  </conditionalFormatting>
  <conditionalFormatting sqref="E93:I94">
    <cfRule type="expression" dxfId="0" priority="18">
      <formula>$B93=""</formula>
    </cfRule>
  </conditionalFormatting>
  <dataValidations count="1">
    <dataValidation type="list" allowBlank="1" showInputMessage="1" showErrorMessage="1" sqref="K61" xr:uid="{00000000-0002-0000-0100-000000000000}">
      <formula1>"PMoptions"</formula1>
    </dataValidation>
  </dataValidations>
  <hyperlinks>
    <hyperlink ref="C12" r:id="rId1" xr:uid="{4CDBB7F2-B3EA-440A-A948-F8C9A5D168FA}"/>
  </hyperlinks>
  <pageMargins left="0.45" right="0.45" top="0.5" bottom="0.5" header="0.3" footer="0.3"/>
  <pageSetup scale="66" fitToHeight="2" orientation="portrait" r:id="rId2"/>
  <headerFooter>
    <oddFooter>&amp;C&amp;P</oddFooter>
  </headerFooter>
  <rowBreaks count="1" manualBreakCount="1">
    <brk id="69" max="9" man="1"/>
  </rowBreaks>
  <extLst>
    <ext xmlns:x14="http://schemas.microsoft.com/office/spreadsheetml/2009/9/main" uri="{78C0D931-6437-407d-A8EE-F0AAD7539E65}">
      <x14:conditionalFormattings>
        <x14:conditionalFormatting xmlns:xm="http://schemas.microsoft.com/office/excel/2006/main">
          <x14:cfRule type="expression" priority="17" id="{B9175676-CF21-48FE-9D3A-C33726FBC220}">
            <xm:f>ReportType=Lists!$O$2</xm:f>
            <x14:dxf>
              <font>
                <b val="0"/>
                <i val="0"/>
              </font>
              <numFmt numFmtId="0" formatCode="General"/>
              <fill>
                <patternFill patternType="none">
                  <bgColor auto="1"/>
                </patternFill>
              </fill>
              <border>
                <left/>
                <right/>
                <top/>
                <bottom/>
                <vertical/>
                <horizontal/>
              </border>
            </x14:dxf>
          </x14:cfRule>
          <xm:sqref>B105:I110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Lists!$D$8:$D$10</xm:f>
          </x14:formula1>
          <xm:sqref>H54</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4A311-1D61-4F0A-988C-DA14ECA6E593}">
  <dimension ref="A1:R1"/>
  <sheetViews>
    <sheetView showGridLines="0" workbookViewId="0">
      <selection activeCell="A5" sqref="A5"/>
    </sheetView>
  </sheetViews>
  <sheetFormatPr defaultRowHeight="15" x14ac:dyDescent="0.25"/>
  <sheetData>
    <row r="1" spans="1:18" ht="21" x14ac:dyDescent="0.35">
      <c r="A1" s="143" t="s">
        <v>86</v>
      </c>
      <c r="B1" s="144"/>
      <c r="C1" s="144"/>
      <c r="D1" s="144"/>
      <c r="E1" s="144"/>
      <c r="F1" s="144"/>
      <c r="G1" s="144"/>
      <c r="H1" s="144"/>
      <c r="I1" s="144"/>
      <c r="J1" s="144"/>
      <c r="K1" s="144"/>
      <c r="L1" s="144"/>
      <c r="M1" s="144"/>
      <c r="N1" s="144"/>
      <c r="O1" s="144"/>
      <c r="P1" s="144"/>
      <c r="Q1" s="144"/>
      <c r="R1" s="14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5" x14ac:dyDescent="0.25"/>
  <cols>
    <col min="2" max="2" width="50.140625" bestFit="1" customWidth="1"/>
    <col min="8" max="8" width="9.140625" style="2"/>
    <col min="13" max="13" width="15.42578125" bestFit="1" customWidth="1"/>
    <col min="15" max="15" width="58.85546875" bestFit="1" customWidth="1"/>
  </cols>
  <sheetData>
    <row r="1" spans="2:15" x14ac:dyDescent="0.25">
      <c r="B1" s="1" t="s">
        <v>32</v>
      </c>
      <c r="C1" s="1"/>
      <c r="D1" s="1" t="s">
        <v>87</v>
      </c>
      <c r="E1" s="1"/>
      <c r="F1" s="1" t="s">
        <v>88</v>
      </c>
      <c r="G1" s="1"/>
      <c r="H1" s="94"/>
      <c r="I1" s="1"/>
      <c r="J1" s="1"/>
      <c r="K1" s="1"/>
      <c r="L1" s="1"/>
      <c r="M1" s="1" t="s">
        <v>89</v>
      </c>
      <c r="N1" s="1"/>
      <c r="O1" s="1" t="s">
        <v>90</v>
      </c>
    </row>
    <row r="2" spans="2:15" ht="15" customHeight="1" x14ac:dyDescent="0.25">
      <c r="B2" t="s">
        <v>91</v>
      </c>
      <c r="D2" t="s">
        <v>92</v>
      </c>
      <c r="F2" t="s">
        <v>93</v>
      </c>
      <c r="H2" s="2" t="s">
        <v>94</v>
      </c>
      <c r="J2" t="s">
        <v>95</v>
      </c>
      <c r="M2" t="s">
        <v>3</v>
      </c>
      <c r="O2" t="s">
        <v>2</v>
      </c>
    </row>
    <row r="3" spans="2:15" ht="15" customHeight="1" x14ac:dyDescent="0.25">
      <c r="B3" t="s">
        <v>96</v>
      </c>
      <c r="D3" t="s">
        <v>97</v>
      </c>
      <c r="F3" t="s">
        <v>4</v>
      </c>
      <c r="H3" s="3" t="s">
        <v>98</v>
      </c>
      <c r="J3" t="s">
        <v>99</v>
      </c>
      <c r="M3" t="str">
        <f ca="1">TEXT(DATE(YEAR(TODAY()), MONTH(TODAY())+ROWS($M$2:$M3)-1, DAY(1)), "MMMM YYYY")</f>
        <v>June 2026</v>
      </c>
      <c r="O3" t="s">
        <v>100</v>
      </c>
    </row>
    <row r="4" spans="2:15" ht="15" customHeight="1" x14ac:dyDescent="0.25">
      <c r="B4" t="s">
        <v>101</v>
      </c>
      <c r="F4" t="s">
        <v>102</v>
      </c>
      <c r="H4" s="2" t="s">
        <v>103</v>
      </c>
      <c r="J4" t="s">
        <v>104</v>
      </c>
      <c r="M4" t="str">
        <f ca="1">TEXT(DATE(YEAR(TODAY()), MONTH(TODAY())+ROWS($M$2:$M4)-1, DAY(1)), "MMMM YYYY")</f>
        <v>July 2026</v>
      </c>
    </row>
    <row r="5" spans="2:15" ht="15" customHeight="1" x14ac:dyDescent="0.25">
      <c r="B5" t="s">
        <v>105</v>
      </c>
      <c r="H5" s="3" t="s">
        <v>106</v>
      </c>
      <c r="J5" t="s">
        <v>102</v>
      </c>
      <c r="M5" t="str">
        <f ca="1">TEXT(DATE(YEAR(TODAY()), MONTH(TODAY())+ROWS($M$2:$M5)-1, DAY(1)), "MMMM YYYY")</f>
        <v>August 2026</v>
      </c>
    </row>
    <row r="6" spans="2:15" ht="15" customHeight="1" x14ac:dyDescent="0.25">
      <c r="B6" t="s">
        <v>107</v>
      </c>
      <c r="H6" s="2" t="s">
        <v>108</v>
      </c>
      <c r="M6" t="str">
        <f ca="1">TEXT(DATE(YEAR(TODAY()), MONTH(TODAY())+ROWS($M$2:$M6)-1, DAY(1)), "MMMM YYYY")</f>
        <v>September 2026</v>
      </c>
    </row>
    <row r="7" spans="2:15" ht="15" customHeight="1" x14ac:dyDescent="0.25">
      <c r="B7" t="s">
        <v>109</v>
      </c>
      <c r="H7" s="3" t="s">
        <v>110</v>
      </c>
      <c r="M7" t="str">
        <f ca="1">TEXT(DATE(YEAR(TODAY()), MONTH(TODAY())+ROWS($M$2:$M7)-1, DAY(1)), "MMMM YYYY")</f>
        <v>October 2026</v>
      </c>
    </row>
    <row r="8" spans="2:15" ht="15" customHeight="1" x14ac:dyDescent="0.25">
      <c r="B8" t="s">
        <v>111</v>
      </c>
      <c r="D8" t="s">
        <v>112</v>
      </c>
      <c r="H8" s="2" t="s">
        <v>113</v>
      </c>
      <c r="M8" t="str">
        <f ca="1">TEXT(DATE(YEAR(TODAY()), MONTH(TODAY())+ROWS($M$2:$M8)-1, DAY(1)), "MMMM YYYY")</f>
        <v>November 2026</v>
      </c>
    </row>
    <row r="9" spans="2:15" ht="15" customHeight="1" x14ac:dyDescent="0.25">
      <c r="B9" t="s">
        <v>114</v>
      </c>
      <c r="D9" t="s">
        <v>115</v>
      </c>
      <c r="H9" s="3" t="s">
        <v>116</v>
      </c>
      <c r="M9" t="str">
        <f ca="1">TEXT(DATE(YEAR(TODAY()), MONTH(TODAY())+ROWS($M$2:$M9)-1, DAY(1)), "MMMM YYYY")</f>
        <v>December 2026</v>
      </c>
    </row>
    <row r="10" spans="2:15" ht="15" customHeight="1" x14ac:dyDescent="0.25">
      <c r="B10" t="s">
        <v>117</v>
      </c>
      <c r="D10" t="s">
        <v>41</v>
      </c>
      <c r="H10" s="2" t="s">
        <v>118</v>
      </c>
      <c r="M10" t="str">
        <f ca="1">TEXT(DATE(YEAR(TODAY()), MONTH(TODAY())+ROWS($M$2:$M10)-1, DAY(1)), "MMMM YYYY")</f>
        <v>January 2027</v>
      </c>
    </row>
    <row r="11" spans="2:15" ht="15" customHeight="1" x14ac:dyDescent="0.25">
      <c r="B11" t="s">
        <v>119</v>
      </c>
      <c r="H11" s="3" t="s">
        <v>120</v>
      </c>
      <c r="M11" t="str">
        <f ca="1">TEXT(DATE(YEAR(TODAY()), MONTH(TODAY())+ROWS($M$2:$M11)-1, DAY(1)), "MMMM YYYY")</f>
        <v>February 2027</v>
      </c>
    </row>
    <row r="12" spans="2:15" ht="15" customHeight="1" x14ac:dyDescent="0.25">
      <c r="B12" t="s">
        <v>121</v>
      </c>
      <c r="H12" s="3" t="s">
        <v>122</v>
      </c>
      <c r="M12" t="str">
        <f ca="1">TEXT(DATE(YEAR(TODAY()), MONTH(TODAY())+ROWS($M$2:$M12)-1, DAY(1)), "MMMM YYYY")</f>
        <v>March 2027</v>
      </c>
    </row>
    <row r="13" spans="2:15" ht="15" customHeight="1" x14ac:dyDescent="0.25">
      <c r="B13" t="s">
        <v>123</v>
      </c>
      <c r="H13" s="3" t="s">
        <v>124</v>
      </c>
      <c r="M13" t="str">
        <f ca="1">TEXT(DATE(YEAR(TODAY()), MONTH(TODAY())+ROWS($M$2:$M13)-1, DAY(1)), "MMMM YYYY")</f>
        <v>April 2027</v>
      </c>
    </row>
    <row r="14" spans="2:15" ht="15" customHeight="1" x14ac:dyDescent="0.25">
      <c r="B14" t="s">
        <v>125</v>
      </c>
      <c r="H14" s="2" t="s">
        <v>126</v>
      </c>
      <c r="M14" t="str">
        <f ca="1">TEXT(DATE(YEAR(TODAY()), MONTH(TODAY())+ROWS($M$2:$M14)-1, DAY(1)), "MMMM YYYY")</f>
        <v>May 2027</v>
      </c>
    </row>
    <row r="15" spans="2:15" ht="15" customHeight="1" x14ac:dyDescent="0.25">
      <c r="B15" t="s">
        <v>127</v>
      </c>
      <c r="H15" s="3" t="s">
        <v>128</v>
      </c>
      <c r="M15" t="str">
        <f ca="1">TEXT(DATE(YEAR(TODAY()), MONTH(TODAY())+ROWS($M$2:$M15)-1, DAY(1)), "MMMM YYYY")</f>
        <v>June 2027</v>
      </c>
    </row>
    <row r="16" spans="2:15" ht="15" customHeight="1" x14ac:dyDescent="0.25">
      <c r="B16" t="s">
        <v>129</v>
      </c>
      <c r="H16" s="2" t="s">
        <v>130</v>
      </c>
      <c r="M16" t="str">
        <f ca="1">TEXT(DATE(YEAR(TODAY()), MONTH(TODAY())+ROWS($M$2:$M16)-1, DAY(1)), "MMMM YYYY")</f>
        <v>July 2027</v>
      </c>
    </row>
    <row r="17" spans="2:13" ht="15" customHeight="1" x14ac:dyDescent="0.25">
      <c r="B17" t="s">
        <v>131</v>
      </c>
      <c r="H17" s="3" t="s">
        <v>132</v>
      </c>
      <c r="M17" t="str">
        <f ca="1">TEXT(DATE(YEAR(TODAY()), MONTH(TODAY())+ROWS($M$2:$M17)-1, DAY(1)), "MMMM YYYY")</f>
        <v>August 2027</v>
      </c>
    </row>
    <row r="18" spans="2:13" ht="15" customHeight="1" x14ac:dyDescent="0.25">
      <c r="B18" t="s">
        <v>133</v>
      </c>
      <c r="H18" s="2" t="s">
        <v>134</v>
      </c>
      <c r="M18" t="str">
        <f ca="1">TEXT(DATE(YEAR(TODAY()), MONTH(TODAY())+ROWS($M$2:$M18)-1, DAY(1)), "MMMM YYYY")</f>
        <v>September 2027</v>
      </c>
    </row>
    <row r="19" spans="2:13" ht="15" customHeight="1" x14ac:dyDescent="0.25">
      <c r="B19" t="s">
        <v>135</v>
      </c>
      <c r="H19" s="3" t="s">
        <v>136</v>
      </c>
      <c r="M19" t="str">
        <f ca="1">TEXT(DATE(YEAR(TODAY()), MONTH(TODAY())+ROWS($M$2:$M19)-1, DAY(1)), "MMMM YYYY")</f>
        <v>October 2027</v>
      </c>
    </row>
    <row r="20" spans="2:13" ht="15" customHeight="1" x14ac:dyDescent="0.25">
      <c r="B20" t="s">
        <v>137</v>
      </c>
      <c r="H20" s="2" t="s">
        <v>138</v>
      </c>
      <c r="M20" t="str">
        <f ca="1">TEXT(DATE(YEAR(TODAY()), MONTH(TODAY())+ROWS($M$2:$M20)-1, DAY(1)), "MMMM YYYY")</f>
        <v>November 2027</v>
      </c>
    </row>
    <row r="21" spans="2:13" ht="15" customHeight="1" x14ac:dyDescent="0.25">
      <c r="B21" t="s">
        <v>139</v>
      </c>
      <c r="H21" s="3">
        <v>2022</v>
      </c>
      <c r="M21" t="str">
        <f ca="1">TEXT(DATE(YEAR(TODAY()), MONTH(TODAY())+ROWS($M$2:$M21)-1, DAY(1)), "MMMM YYYY")</f>
        <v>December 2027</v>
      </c>
    </row>
    <row r="22" spans="2:13" ht="15" customHeight="1" x14ac:dyDescent="0.25">
      <c r="B22" t="s">
        <v>140</v>
      </c>
      <c r="H22" s="2" t="s">
        <v>141</v>
      </c>
      <c r="M22" t="str">
        <f ca="1">TEXT(DATE(YEAR(TODAY()), MONTH(TODAY())+ROWS($M$2:$M22)-1, DAY(1)), "MMMM YYYY")</f>
        <v>January 2028</v>
      </c>
    </row>
    <row r="23" spans="2:13" ht="15" customHeight="1" x14ac:dyDescent="0.25">
      <c r="B23" t="s">
        <v>142</v>
      </c>
      <c r="H23" s="3">
        <v>2024</v>
      </c>
      <c r="M23" t="str">
        <f ca="1">TEXT(DATE(YEAR(TODAY()), MONTH(TODAY())+ROWS($M$2:$M23)-1, DAY(1)), "MMMM YYYY")</f>
        <v>February 2028</v>
      </c>
    </row>
    <row r="24" spans="2:13" ht="15" customHeight="1" x14ac:dyDescent="0.25">
      <c r="B24" t="s">
        <v>143</v>
      </c>
      <c r="M24" t="str">
        <f ca="1">TEXT(DATE(YEAR(TODAY()), MONTH(TODAY())+ROWS($M$2:$M24)-1, DAY(1)), "MMMM YYYY")</f>
        <v>March 2028</v>
      </c>
    </row>
    <row r="25" spans="2:13" ht="15" customHeight="1" x14ac:dyDescent="0.25">
      <c r="B25" t="s">
        <v>144</v>
      </c>
      <c r="H25" s="3"/>
      <c r="M25" t="str">
        <f ca="1">TEXT(DATE(YEAR(TODAY()), MONTH(TODAY())+ROWS($M$2:$M25)-1, DAY(1)), "MMMM YYYY")</f>
        <v>April 2028</v>
      </c>
    </row>
    <row r="26" spans="2:13" ht="15" customHeight="1" x14ac:dyDescent="0.25">
      <c r="B26" t="s">
        <v>145</v>
      </c>
      <c r="M26" t="str">
        <f ca="1">TEXT(DATE(YEAR(TODAY()), MONTH(TODAY())+ROWS($M$2:$M26)-1, DAY(1)), "MMMM YYYY")</f>
        <v>May 2028</v>
      </c>
    </row>
    <row r="27" spans="2:13" ht="15" customHeight="1" x14ac:dyDescent="0.25">
      <c r="B27" t="s">
        <v>146</v>
      </c>
    </row>
    <row r="28" spans="2:13" ht="15" customHeight="1" x14ac:dyDescent="0.25">
      <c r="B28" t="s">
        <v>147</v>
      </c>
    </row>
    <row r="29" spans="2:13" ht="15" customHeight="1" x14ac:dyDescent="0.25">
      <c r="B29" t="s">
        <v>148</v>
      </c>
    </row>
    <row r="30" spans="2:13" ht="15" customHeight="1" x14ac:dyDescent="0.25">
      <c r="B30" t="s">
        <v>149</v>
      </c>
    </row>
    <row r="31" spans="2:13" ht="15" customHeight="1" x14ac:dyDescent="0.25">
      <c r="B31" t="s">
        <v>150</v>
      </c>
    </row>
    <row r="32" spans="2:13" ht="15" customHeight="1" x14ac:dyDescent="0.25">
      <c r="B32" t="s">
        <v>151</v>
      </c>
    </row>
    <row r="33" spans="2:2" ht="15" customHeight="1" x14ac:dyDescent="0.25">
      <c r="B33" t="s">
        <v>152</v>
      </c>
    </row>
    <row r="34" spans="2:2" ht="15" customHeight="1" x14ac:dyDescent="0.25">
      <c r="B34" t="s">
        <v>153</v>
      </c>
    </row>
    <row r="35" spans="2:2" ht="15" customHeight="1" x14ac:dyDescent="0.25">
      <c r="B35" t="s">
        <v>154</v>
      </c>
    </row>
    <row r="36" spans="2:2" ht="15" customHeight="1" x14ac:dyDescent="0.25">
      <c r="B36" t="s">
        <v>155</v>
      </c>
    </row>
    <row r="37" spans="2:2" ht="15" customHeight="1" x14ac:dyDescent="0.25">
      <c r="B37" t="s">
        <v>156</v>
      </c>
    </row>
    <row r="38" spans="2:2" ht="15" customHeight="1" x14ac:dyDescent="0.25">
      <c r="B38" t="s">
        <v>157</v>
      </c>
    </row>
    <row r="39" spans="2:2" ht="15" customHeight="1" x14ac:dyDescent="0.25">
      <c r="B39" t="s">
        <v>158</v>
      </c>
    </row>
    <row r="40" spans="2:2" ht="15" customHeight="1" x14ac:dyDescent="0.25">
      <c r="B40" t="s">
        <v>159</v>
      </c>
    </row>
    <row r="41" spans="2:2" ht="15" customHeight="1" x14ac:dyDescent="0.25">
      <c r="B41" t="s">
        <v>160</v>
      </c>
    </row>
    <row r="42" spans="2:2" ht="15" customHeight="1" x14ac:dyDescent="0.25">
      <c r="B42" t="s">
        <v>161</v>
      </c>
    </row>
    <row r="43" spans="2:2" ht="15" customHeight="1" x14ac:dyDescent="0.25">
      <c r="B43" t="s">
        <v>162</v>
      </c>
    </row>
    <row r="44" spans="2:2" ht="15" customHeight="1" x14ac:dyDescent="0.25">
      <c r="B44" t="s">
        <v>163</v>
      </c>
    </row>
    <row r="45" spans="2:2" ht="15" customHeight="1" x14ac:dyDescent="0.25">
      <c r="B45" t="s">
        <v>164</v>
      </c>
    </row>
    <row r="46" spans="2:2" ht="15" customHeight="1" x14ac:dyDescent="0.25">
      <c r="B46" t="s">
        <v>165</v>
      </c>
    </row>
    <row r="47" spans="2:2" ht="15" customHeight="1" x14ac:dyDescent="0.25">
      <c r="B47" t="s">
        <v>166</v>
      </c>
    </row>
    <row r="48" spans="2:2" ht="15" customHeight="1" x14ac:dyDescent="0.25">
      <c r="B48" t="s">
        <v>167</v>
      </c>
    </row>
    <row r="49" spans="2:2" ht="15" customHeight="1" x14ac:dyDescent="0.25">
      <c r="B49" t="s">
        <v>168</v>
      </c>
    </row>
    <row r="50" spans="2:2" ht="15" customHeight="1" x14ac:dyDescent="0.25">
      <c r="B50" t="s">
        <v>169</v>
      </c>
    </row>
    <row r="51" spans="2:2" ht="15" customHeight="1" x14ac:dyDescent="0.25">
      <c r="B51" t="s">
        <v>170</v>
      </c>
    </row>
    <row r="52" spans="2:2" ht="15" customHeight="1" x14ac:dyDescent="0.25">
      <c r="B52" t="s">
        <v>171</v>
      </c>
    </row>
    <row r="53" spans="2:2" ht="15" customHeight="1" x14ac:dyDescent="0.25">
      <c r="B53" t="s">
        <v>172</v>
      </c>
    </row>
    <row r="54" spans="2:2" ht="15" customHeight="1" x14ac:dyDescent="0.25">
      <c r="B54" t="s">
        <v>173</v>
      </c>
    </row>
    <row r="55" spans="2:2" ht="15" customHeight="1" x14ac:dyDescent="0.25">
      <c r="B55" t="s">
        <v>174</v>
      </c>
    </row>
    <row r="56" spans="2:2" ht="15" customHeight="1" x14ac:dyDescent="0.25">
      <c r="B56" t="s">
        <v>175</v>
      </c>
    </row>
    <row r="57" spans="2:2" ht="15" customHeight="1" x14ac:dyDescent="0.25">
      <c r="B57" t="s">
        <v>176</v>
      </c>
    </row>
    <row r="58" spans="2:2" ht="15" customHeight="1" x14ac:dyDescent="0.25">
      <c r="B58" t="s">
        <v>177</v>
      </c>
    </row>
    <row r="59" spans="2:2" ht="15" customHeight="1" x14ac:dyDescent="0.25">
      <c r="B59" t="s">
        <v>178</v>
      </c>
    </row>
    <row r="60" spans="2:2" ht="15" customHeight="1" x14ac:dyDescent="0.25">
      <c r="B60" t="s">
        <v>179</v>
      </c>
    </row>
    <row r="61" spans="2:2" ht="15" customHeight="1" x14ac:dyDescent="0.25">
      <c r="B61" t="s">
        <v>180</v>
      </c>
    </row>
    <row r="62" spans="2:2" ht="15" customHeight="1" x14ac:dyDescent="0.25">
      <c r="B62" t="s">
        <v>181</v>
      </c>
    </row>
    <row r="63" spans="2:2" ht="15" customHeight="1" x14ac:dyDescent="0.25">
      <c r="B63" t="s">
        <v>182</v>
      </c>
    </row>
    <row r="64" spans="2:2" ht="15" customHeight="1" x14ac:dyDescent="0.25">
      <c r="B64" t="s">
        <v>183</v>
      </c>
    </row>
    <row r="65" spans="2:2" ht="15" customHeight="1" x14ac:dyDescent="0.25">
      <c r="B65" t="s">
        <v>184</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0FD1EEF6EBA546B8A2BAD99CEFBFDA" ma:contentTypeVersion="18" ma:contentTypeDescription="Create a new document." ma:contentTypeScope="" ma:versionID="4ce505998e94064b17537a6ad91965f0">
  <xsd:schema xmlns:xsd="http://www.w3.org/2001/XMLSchema" xmlns:xs="http://www.w3.org/2001/XMLSchema" xmlns:p="http://schemas.microsoft.com/office/2006/metadata/properties" xmlns:ns3="846c7725-a7e7-46d6-8c83-efb2ebe1d023" xmlns:ns4="11a17140-b600-47ff-a458-f5200528b06b" targetNamespace="http://schemas.microsoft.com/office/2006/metadata/properties" ma:root="true" ma:fieldsID="1004fd74965ff2595e1d56beb3f8199b" ns3:_="" ns4:_="">
    <xsd:import namespace="846c7725-a7e7-46d6-8c83-efb2ebe1d023"/>
    <xsd:import namespace="11a17140-b600-47ff-a458-f5200528b06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LengthInSeconds" minOccurs="0"/>
                <xsd:element ref="ns4:MediaServiceLocation"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6c7725-a7e7-46d6-8c83-efb2ebe1d02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a17140-b600-47ff-a458-f5200528b06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11a17140-b600-47ff-a458-f5200528b06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C71E6F-DFDD-4F5A-9230-A7DED8897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6c7725-a7e7-46d6-8c83-efb2ebe1d023"/>
    <ds:schemaRef ds:uri="11a17140-b600-47ff-a458-f5200528b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EFD46F-5F39-48E8-A71A-07960D88D1F7}">
  <ds:schemaRefs>
    <ds:schemaRef ds:uri="http://schemas.microsoft.com/office/2006/documentManagement/types"/>
    <ds:schemaRef ds:uri="http://schemas.microsoft.com/office/infopath/2007/PartnerControls"/>
    <ds:schemaRef ds:uri="http://purl.org/dc/dcmitype/"/>
    <ds:schemaRef ds:uri="846c7725-a7e7-46d6-8c83-efb2ebe1d023"/>
    <ds:schemaRef ds:uri="11a17140-b600-47ff-a458-f5200528b06b"/>
    <ds:schemaRef ds:uri="http://purl.org/dc/term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13EC3AB-B7C4-4EF6-A686-37D5982FE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Major Project Report</vt:lpstr>
      <vt:lpstr>Photo Gallery</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40000107-scc-apprenticeship-ctr-dec2025</dc:title>
  <dc:subject/>
  <dc:creator>Office of Financial Management;Christine Thomas</dc:creator>
  <cp:keywords/>
  <dc:description/>
  <cp:lastModifiedBy>Susan Locke</cp:lastModifiedBy>
  <cp:revision/>
  <dcterms:created xsi:type="dcterms:W3CDTF">2012-08-29T14:59:47Z</dcterms:created>
  <dcterms:modified xsi:type="dcterms:W3CDTF">2026-05-11T15:09:56Z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0x010100040FD1EEF6EBA546B8A2BAD99CEFBFDA</vt:lpwstr>
  </property>
</Properties>
</file>