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24226"/>
  <mc:AlternateContent xmlns:mc="http://schemas.openxmlformats.org/markup-compatibility/2006">
    <mc:Choice Requires="x15">
      <x15ac:absPath xmlns:x15ac="http://schemas.microsoft.com/office/spreadsheetml/2010/11/ac" url="N:\Major Project Status Reports\2025 MPSR\June 2025\Returned from Colleges\"/>
    </mc:Choice>
  </mc:AlternateContent>
  <xr:revisionPtr revIDLastSave="0" documentId="13_ncr:1_{D0600512-8032-4ECC-BF0B-197FE642B91B}" xr6:coauthVersionLast="47" xr6:coauthVersionMax="47" xr10:uidLastSave="{00000000-0000-0000-0000-000000000000}"/>
  <bookViews>
    <workbookView xWindow="28680" yWindow="-120" windowWidth="29040" windowHeight="15840" activeTab="1" xr2:uid="{00000000-000D-0000-FFFF-FFFF00000000}"/>
  </bookViews>
  <sheets>
    <sheet name="QuickStartGuide" sheetId="5" r:id="rId1"/>
    <sheet name="Major Project Report" sheetId="3" r:id="rId2"/>
    <sheet name="Photo Gallery" sheetId="6" r:id="rId3"/>
    <sheet name="Lists" sheetId="4" state="hidden" r:id="rId4"/>
  </sheets>
  <externalReferences>
    <externalReference r:id="rId5"/>
    <externalReference r:id="rId6"/>
  </externalReferences>
  <definedNames>
    <definedName name="ACQ_TOTAL">'[1]A. Acquisition'!$C$12</definedName>
    <definedName name="ACQ_TOTAL_ESC">'[1]A. Acquisition'!$F$12</definedName>
    <definedName name="ART_TOTAL">'[1]E. Artwork'!$C$8</definedName>
    <definedName name="ART_TOTAL_ESC">'[1]E. Artwork'!$F$8</definedName>
    <definedName name="CONST_TOTAL">'[1]C. Construction Contracts'!$C$76</definedName>
    <definedName name="CONST_TOTAL_ESC">'[1]C. Construction Contracts'!$F$76</definedName>
    <definedName name="CONSUL_TOTAL">'[1]B. Consultant Services'!$C$52</definedName>
    <definedName name="CONSUL_TOTAL_ESC">'[1]B. Consultant Services'!$F$52</definedName>
    <definedName name="EQUIP_TOTAL">'[1]D. Equipment'!$C$20</definedName>
    <definedName name="EQUIP_TOTAL_ESC">'[1]D. Equipment'!$F$20</definedName>
    <definedName name="FCOR">'Major Project Report'!$B$3="WASHINGTON STATE MAJOR PROJECT FINAL CLOSE-OUT REPORT"</definedName>
    <definedName name="OTHER_TOTAL">'[1]G. Other Costs'!$C$10</definedName>
    <definedName name="OTHER_TOTAL_ESC">'[1]G. Other Costs'!$F$10</definedName>
    <definedName name="PM_TOTAL">'[1]F. Project Management'!$C$8</definedName>
    <definedName name="PM_TOTAL_ESC">'[1]F. Project Management'!$F$8</definedName>
    <definedName name="_xlnm.Print_Area" localSheetId="1">'Major Project Report'!$A$1:$J$135</definedName>
    <definedName name="_xlnm.Print_Area" localSheetId="2">'Photo Gallery'!$A$1:$R$86</definedName>
    <definedName name="procurement">[2]Sheet2!$D$12:$D$15</definedName>
    <definedName name="ReportType">'Major Project Report'!$B$3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83" i="3" l="1"/>
  <c r="E83" i="3"/>
  <c r="F82" i="3"/>
  <c r="E82" i="3"/>
  <c r="E39" i="3"/>
  <c r="M26" i="4" l="1"/>
  <c r="M3" i="4"/>
  <c r="M4" i="4"/>
  <c r="M5" i="4"/>
  <c r="M6" i="4"/>
  <c r="M7" i="4"/>
  <c r="M8" i="4"/>
  <c r="M9" i="4"/>
  <c r="M10" i="4"/>
  <c r="M11" i="4"/>
  <c r="M12" i="4"/>
  <c r="M13" i="4"/>
  <c r="M14" i="4"/>
  <c r="M15" i="4"/>
  <c r="M16" i="4"/>
  <c r="M17" i="4"/>
  <c r="M18" i="4"/>
  <c r="M19" i="4"/>
  <c r="M20" i="4"/>
  <c r="M21" i="4"/>
  <c r="M22" i="4"/>
  <c r="M23" i="4"/>
  <c r="M24" i="4"/>
  <c r="M25" i="4"/>
  <c r="H65" i="3" l="1"/>
  <c r="H66" i="3"/>
  <c r="H68" i="3"/>
  <c r="H69" i="3"/>
  <c r="H70" i="3"/>
  <c r="H67" i="3"/>
  <c r="H45" i="3" l="1"/>
  <c r="H40" i="3"/>
  <c r="H35" i="3"/>
  <c r="H36" i="3"/>
  <c r="H37" i="3"/>
  <c r="B112" i="3" l="1"/>
  <c r="B111" i="3"/>
  <c r="B110" i="3"/>
  <c r="B107" i="3"/>
  <c r="B109" i="3"/>
  <c r="E108" i="3"/>
  <c r="H103" i="3"/>
  <c r="H102" i="3"/>
  <c r="H101" i="3"/>
  <c r="H100" i="3"/>
  <c r="H96" i="3"/>
  <c r="H95" i="3"/>
  <c r="H94" i="3"/>
  <c r="H93" i="3"/>
  <c r="H92" i="3"/>
  <c r="H90" i="3"/>
  <c r="H89" i="3"/>
  <c r="H88" i="3"/>
  <c r="H84" i="3"/>
  <c r="H83" i="3"/>
  <c r="H82" i="3"/>
  <c r="H81" i="3"/>
  <c r="H80" i="3"/>
  <c r="H79" i="3"/>
  <c r="H76" i="3"/>
  <c r="H61" i="3"/>
  <c r="H60" i="3"/>
  <c r="H58" i="3"/>
  <c r="H57" i="3"/>
  <c r="H74" i="3" l="1"/>
  <c r="E59" i="3"/>
  <c r="F59" i="3"/>
  <c r="G59" i="3"/>
  <c r="H59" i="3" l="1"/>
  <c r="B96" i="3"/>
  <c r="B95" i="3"/>
  <c r="G74" i="3" l="1"/>
  <c r="G56" i="3"/>
  <c r="F91" i="3" l="1"/>
  <c r="F97" i="3" s="1"/>
  <c r="G91" i="3"/>
  <c r="E91" i="3"/>
  <c r="E97" i="3" s="1"/>
  <c r="H91" i="3" l="1"/>
  <c r="G97" i="3"/>
  <c r="H97" i="3" s="1"/>
  <c r="H47" i="3"/>
  <c r="H46" i="3"/>
  <c r="H44" i="3"/>
  <c r="H42" i="3"/>
  <c r="H41" i="3"/>
  <c r="H39" i="3"/>
  <c r="H34" i="3"/>
  <c r="G43" i="3"/>
  <c r="F43" i="3"/>
  <c r="E43" i="3"/>
  <c r="D43" i="3"/>
  <c r="C43" i="3"/>
  <c r="G38" i="3"/>
  <c r="F38" i="3"/>
  <c r="E38" i="3"/>
  <c r="D38" i="3"/>
  <c r="C38" i="3"/>
  <c r="D33" i="3"/>
  <c r="E33" i="3"/>
  <c r="F33" i="3"/>
  <c r="G33" i="3"/>
  <c r="C33" i="3"/>
  <c r="H43" i="3" l="1"/>
  <c r="H38" i="3"/>
  <c r="H33" i="3"/>
  <c r="D48" i="3"/>
  <c r="C48" i="3"/>
  <c r="G48" i="3"/>
  <c r="F48" i="3"/>
  <c r="E48" i="3"/>
  <c r="F104" i="3"/>
  <c r="G104" i="3"/>
  <c r="H104" i="3" s="1"/>
  <c r="H48" i="3" l="1"/>
  <c r="F85" i="3" l="1"/>
  <c r="E104" i="3"/>
  <c r="G85" i="3" l="1"/>
  <c r="H85" i="3" s="1"/>
  <c r="E85" i="3"/>
  <c r="H105" i="3" l="1"/>
  <c r="E62" i="3"/>
  <c r="E105" i="3"/>
  <c r="E63" i="3"/>
  <c r="G62" i="3"/>
  <c r="F62" i="3"/>
  <c r="F63" i="3"/>
  <c r="G105" i="3"/>
  <c r="G63" i="3"/>
  <c r="H62" i="3" l="1"/>
  <c r="H63" i="3"/>
  <c r="F105" i="3"/>
</calcChain>
</file>

<file path=xl/sharedStrings.xml><?xml version="1.0" encoding="utf-8"?>
<sst xmlns="http://schemas.openxmlformats.org/spreadsheetml/2006/main" count="249" uniqueCount="225">
  <si>
    <t>Project Description:</t>
  </si>
  <si>
    <t>TOTAL</t>
  </si>
  <si>
    <t>Predesign</t>
  </si>
  <si>
    <t>Design</t>
  </si>
  <si>
    <t>Construction</t>
  </si>
  <si>
    <t>Milestone Dates</t>
  </si>
  <si>
    <t>Predesign Complete</t>
  </si>
  <si>
    <t>Start Design</t>
  </si>
  <si>
    <t>Substantial Completion</t>
  </si>
  <si>
    <t>Final Acceptance/Project Close-out Date</t>
  </si>
  <si>
    <t>Site Work SF:</t>
  </si>
  <si>
    <t>Acquisition</t>
  </si>
  <si>
    <t>Consultant Services</t>
  </si>
  <si>
    <t>Design Services Contingency</t>
  </si>
  <si>
    <t>Consultant Services Total</t>
  </si>
  <si>
    <t xml:space="preserve">Construction </t>
  </si>
  <si>
    <t>Other Project Costs</t>
  </si>
  <si>
    <t>Equipment</t>
  </si>
  <si>
    <t>Art Work</t>
  </si>
  <si>
    <t>MACC/Bid Award COST/GSF</t>
  </si>
  <si>
    <t>Additional comments:</t>
  </si>
  <si>
    <t>2009-11</t>
  </si>
  <si>
    <t>2007-09</t>
  </si>
  <si>
    <t>2003-05</t>
  </si>
  <si>
    <t>2004</t>
  </si>
  <si>
    <t>2005-07</t>
  </si>
  <si>
    <t>2006</t>
  </si>
  <si>
    <t>2008</t>
  </si>
  <si>
    <t>2010</t>
  </si>
  <si>
    <t>2011-13</t>
  </si>
  <si>
    <t>2012</t>
  </si>
  <si>
    <t>2013-15</t>
  </si>
  <si>
    <t>2014</t>
  </si>
  <si>
    <t>2015-17</t>
  </si>
  <si>
    <t>2016</t>
  </si>
  <si>
    <t>2017-19</t>
  </si>
  <si>
    <t>2018</t>
  </si>
  <si>
    <t>2019-21</t>
  </si>
  <si>
    <t>2020</t>
  </si>
  <si>
    <t>Demolition SF (provide building names in comments):</t>
  </si>
  <si>
    <t>Sales Tax</t>
  </si>
  <si>
    <t>Gross Sq Ft (GSF)</t>
  </si>
  <si>
    <t>Usable Sq Ft (USF)</t>
  </si>
  <si>
    <t>Space Efficiency (USF/GSF %):</t>
  </si>
  <si>
    <t>Pre-Schematic Design Services</t>
  </si>
  <si>
    <t>Site Work</t>
  </si>
  <si>
    <t>Related Project Costs</t>
  </si>
  <si>
    <t>Facility Construction</t>
  </si>
  <si>
    <t>Construction Contingencies</t>
  </si>
  <si>
    <t>Non-Taxable Items</t>
  </si>
  <si>
    <t>Acquisition Costs Total</t>
  </si>
  <si>
    <t>Maximum Allowable Construction Cost (MACC) Subtotal</t>
  </si>
  <si>
    <t>Construction Contracts Total</t>
  </si>
  <si>
    <t>Project Management</t>
  </si>
  <si>
    <t>Other Project Costs Total</t>
  </si>
  <si>
    <t>Design-Bid-Build</t>
  </si>
  <si>
    <t>Design-Build</t>
  </si>
  <si>
    <r>
      <rPr>
        <b/>
        <sz val="16"/>
        <color theme="1"/>
        <rFont val="Calibri"/>
        <family val="2"/>
        <scheme val="minor"/>
      </rPr>
      <t>O</t>
    </r>
    <r>
      <rPr>
        <b/>
        <sz val="11"/>
        <color theme="1"/>
        <rFont val="Calibri"/>
        <family val="2"/>
        <scheme val="minor"/>
      </rPr>
      <t xml:space="preserve">FFICE OF </t>
    </r>
    <r>
      <rPr>
        <b/>
        <sz val="16"/>
        <color theme="1"/>
        <rFont val="Calibri"/>
        <family val="2"/>
        <scheme val="minor"/>
      </rPr>
      <t>F</t>
    </r>
    <r>
      <rPr>
        <b/>
        <sz val="11"/>
        <color theme="1"/>
        <rFont val="Calibri"/>
        <family val="2"/>
        <scheme val="minor"/>
      </rPr>
      <t xml:space="preserve">INANCIAL </t>
    </r>
    <r>
      <rPr>
        <b/>
        <sz val="16"/>
        <color theme="1"/>
        <rFont val="Calibri"/>
        <family val="2"/>
        <scheme val="minor"/>
      </rPr>
      <t>M</t>
    </r>
    <r>
      <rPr>
        <b/>
        <sz val="11"/>
        <color theme="1"/>
        <rFont val="Calibri"/>
        <family val="2"/>
        <scheme val="minor"/>
      </rPr>
      <t>ANAGEMENT</t>
    </r>
  </si>
  <si>
    <t>Local Funds</t>
  </si>
  <si>
    <t>Agency</t>
  </si>
  <si>
    <t>Project Name</t>
  </si>
  <si>
    <t>Contact Information</t>
  </si>
  <si>
    <t>Name</t>
  </si>
  <si>
    <t>Phone Number</t>
  </si>
  <si>
    <t>Email</t>
  </si>
  <si>
    <t>Project Status:</t>
  </si>
  <si>
    <t>Notice to Proceed</t>
  </si>
  <si>
    <t>Notes</t>
  </si>
  <si>
    <t>Statistics</t>
  </si>
  <si>
    <t>Construction Type</t>
  </si>
  <si>
    <t>Project Administered By</t>
  </si>
  <si>
    <t>Art Requirement Applies</t>
  </si>
  <si>
    <t>Higher Ed Institution</t>
  </si>
  <si>
    <t>(Include a brief summary of the project and the programs it supports.)</t>
  </si>
  <si>
    <t>Other Sch. A Projects</t>
  </si>
  <si>
    <t>Art galleries</t>
  </si>
  <si>
    <t>Auditorium with stage</t>
  </si>
  <si>
    <t>Communications Building</t>
  </si>
  <si>
    <t>Courthouses</t>
  </si>
  <si>
    <t>Detention/correctional facilities - maximum</t>
  </si>
  <si>
    <t>Exposition building</t>
  </si>
  <si>
    <t>Extended care facilities</t>
  </si>
  <si>
    <t>Fish hatcheries</t>
  </si>
  <si>
    <t>Heating and power plants</t>
  </si>
  <si>
    <t>Hospitals</t>
  </si>
  <si>
    <t>Laboratories (Research)</t>
  </si>
  <si>
    <t>Medical office and clinics</t>
  </si>
  <si>
    <t>Mental Institutions</t>
  </si>
  <si>
    <t>Museums</t>
  </si>
  <si>
    <t>Observatories</t>
  </si>
  <si>
    <t>Research Facilities</t>
  </si>
  <si>
    <t>Sewer treatment plants</t>
  </si>
  <si>
    <t>Special schools for physically disadvantaged</t>
  </si>
  <si>
    <t>Theaters and similar facilities</t>
  </si>
  <si>
    <t>Veterinary hospitals</t>
  </si>
  <si>
    <t>Water treatment plants</t>
  </si>
  <si>
    <t>Other Sch. B Projects</t>
  </si>
  <si>
    <t>Apartment</t>
  </si>
  <si>
    <t>Archive building</t>
  </si>
  <si>
    <t>Armories</t>
  </si>
  <si>
    <t>Auditorium without stage</t>
  </si>
  <si>
    <t>College classroom facilities</t>
  </si>
  <si>
    <t>Computer rooms</t>
  </si>
  <si>
    <t>Convention facilities</t>
  </si>
  <si>
    <t>Day care facilities</t>
  </si>
  <si>
    <t>Detention/correctional facilities - min &amp; max</t>
  </si>
  <si>
    <t>Dining halls/institute</t>
  </si>
  <si>
    <t>Dormatories</t>
  </si>
  <si>
    <t>Fire and police stations</t>
  </si>
  <si>
    <t>Gymnasiums</t>
  </si>
  <si>
    <t>Laundry and cleaning facilities</t>
  </si>
  <si>
    <t>Libraries</t>
  </si>
  <si>
    <t>Neighborhood centers and similar recreation facilities</t>
  </si>
  <si>
    <t>Nursing homes</t>
  </si>
  <si>
    <t>Office buildings</t>
  </si>
  <si>
    <t>Recreational building</t>
  </si>
  <si>
    <t>Residence</t>
  </si>
  <si>
    <t>Schools (primary and secondary)</t>
  </si>
  <si>
    <t>Science labs (teaching)</t>
  </si>
  <si>
    <t>Stadiums multi-purpose</t>
  </si>
  <si>
    <t>Storage-cold</t>
  </si>
  <si>
    <t>Transportation terminals</t>
  </si>
  <si>
    <t>Vocational schools</t>
  </si>
  <si>
    <t>Other Sch. C Projects</t>
  </si>
  <si>
    <t>Civil Construction</t>
  </si>
  <si>
    <t>Emergency generator facilities</t>
  </si>
  <si>
    <t>Farm structures</t>
  </si>
  <si>
    <t>Greenhouses</t>
  </si>
  <si>
    <t>Guard towers</t>
  </si>
  <si>
    <t>Industrial buildings without special facilities</t>
  </si>
  <si>
    <t>Parking structures and garages</t>
  </si>
  <si>
    <t>Printing plants</t>
  </si>
  <si>
    <t>Prototype facilities</t>
  </si>
  <si>
    <t>Service garages</t>
  </si>
  <si>
    <t>Shop and maintenance facilities</t>
  </si>
  <si>
    <t>Warehouses</t>
  </si>
  <si>
    <t>Simple loft-type structures (w/o special equipment)</t>
  </si>
  <si>
    <t>Stadium-grandstand type</t>
  </si>
  <si>
    <t>Yes</t>
  </si>
  <si>
    <t>No</t>
  </si>
  <si>
    <t>Y/N</t>
  </si>
  <si>
    <t>DES</t>
  </si>
  <si>
    <t>PM Admin</t>
  </si>
  <si>
    <t>OFM Project Number(s)</t>
  </si>
  <si>
    <t>(Include scope or budget changes, phase updates, identified project delivery issues, discussion of critical path for construction and any potential for project cost overruns or claims.)</t>
  </si>
  <si>
    <t>Total Project Costs</t>
  </si>
  <si>
    <t>WASHINGTON STATE MAJOR PROJECT FINAL CLOSE-OUT REPORT</t>
  </si>
  <si>
    <r>
      <t xml:space="preserve">Other Costs </t>
    </r>
    <r>
      <rPr>
        <sz val="11"/>
        <color theme="1"/>
        <rFont val="Calibri"/>
        <family val="2"/>
        <scheme val="minor"/>
      </rPr>
      <t>(describe)</t>
    </r>
  </si>
  <si>
    <t>Procurement Method</t>
  </si>
  <si>
    <t>Other (explain below)</t>
  </si>
  <si>
    <t>2021-23</t>
  </si>
  <si>
    <t>2023-25</t>
  </si>
  <si>
    <t>Project Costs</t>
  </si>
  <si>
    <t>Project Information</t>
  </si>
  <si>
    <t>Funding</t>
  </si>
  <si>
    <t>Details</t>
  </si>
  <si>
    <t>Phase &amp; Fund Type</t>
  </si>
  <si>
    <t>TOTALS</t>
  </si>
  <si>
    <t>Expenditures</t>
  </si>
  <si>
    <t>Current Plan</t>
  </si>
  <si>
    <t>Future Plan</t>
  </si>
  <si>
    <t>Prior Expended</t>
  </si>
  <si>
    <t>Construction Subtotal COST/GSF (Includes change orders)</t>
  </si>
  <si>
    <t>Bid Due Date</t>
  </si>
  <si>
    <t>AE Basic Service Fee - Construction Documents</t>
  </si>
  <si>
    <t>AE Basic Service Fee - Bid/Construction/Closeout</t>
  </si>
  <si>
    <t>Extra Services - Pre-Bid</t>
  </si>
  <si>
    <t>Other Services - Post Bid</t>
  </si>
  <si>
    <t>Date</t>
  </si>
  <si>
    <t>Type of Report</t>
  </si>
  <si>
    <t>WASHINGTON STATE MAJOR PROJECT STATUS REPORT</t>
  </si>
  <si>
    <t>GCCM</t>
  </si>
  <si>
    <t>Estimate at PD to Estimate as Funded Variance</t>
  </si>
  <si>
    <t>Estimate at PD to Actuals Variance</t>
  </si>
  <si>
    <t>Other Funds &amp; Transfers - Insert Row Here</t>
  </si>
  <si>
    <t>All State &amp; Local Sources, Project Transfers and Amounts</t>
  </si>
  <si>
    <t>Complete the table below with information from the cost estimate submitted with the predesign study, the cost estimate of the project as funded and the actual cost data to date or at completion.  Explain any variances in the Notes column or below.</t>
  </si>
  <si>
    <t>Major Project Report</t>
  </si>
  <si>
    <t>Quick Start Guide</t>
  </si>
  <si>
    <t>GENERAL INFORMATION</t>
  </si>
  <si>
    <t>RCW 43.88.160 requires OFM to submit an annual report to the Legislature on the status of all appropriated capital projects (including transportation projects) that show significant cost overruns or underruns. As these projects are completed, agencies must provide OFM with a final summary showing estimated start and completion dates of each project phase compared to actual dates, as well as estimated costs of each phase compared to actual costs. OFM uses the information collected in the Final Project Close-out Report to make its annual report to the Legislature.</t>
  </si>
  <si>
    <t>The Final Project Close-out Report requirement was implemented in the 2013-15 biennium as part of the recommendations in the 2009 JLARC report, “Evaluation of the Accuracy of Capital Project Cost Estimates.”  This requirement is for agencies to submit the report to OFM at project completion to compare the scope and estimate from the predesign stage with the final scope and actual cost after construction as well as the estimate as the project was funded.</t>
  </si>
  <si>
    <t>BACKGROUND INFORMATION</t>
  </si>
  <si>
    <t>Agencies administering a major capital project or projects specifically identified for this reporting requirement by OFM or the Legislature must submit a detailed Major Project Status Report to OFM and the legislative fiscal committees each December 31 and July 1.</t>
  </si>
  <si>
    <t>Please contact your assigned OFM Capital Budget Analyst if you have any questions regarding this tool.</t>
  </si>
  <si>
    <t>INSTRUCTIONS</t>
  </si>
  <si>
    <t>Blue cells are available for data entry.</t>
  </si>
  <si>
    <t>Select the type of report you will be submitting in cell B2. Select "Major Project Status Report" if your report is to fulfill the semi-annual requirement to update OFM and the Legislature on the status of your project. Select "Final Project Close-Out Report" if your project is complete.</t>
  </si>
  <si>
    <t>1)</t>
  </si>
  <si>
    <t>2)</t>
  </si>
  <si>
    <t>3)</t>
  </si>
  <si>
    <t>Estimate at Approved Predesign</t>
  </si>
  <si>
    <t>Estimate of the Project as Currently Funded</t>
  </si>
  <si>
    <t>XXX - Other State Funding</t>
  </si>
  <si>
    <t xml:space="preserve">This comprehensive reporting tool merges the Major Project Status Report and the Final Project Close-Out Report. This is to generate consistency in reported data as required by OFM, the Legislature, and state statute; especially as it pertains to comparing cost estimates at predesign approval, cost estimates as projects are currently funded, and the actual costs at project completion. </t>
  </si>
  <si>
    <t>Estimate as Currently Funded to Actuals Variance</t>
  </si>
  <si>
    <t>Cost Estimate at Approved Predesign</t>
  </si>
  <si>
    <t>Cost Estimate of the Project as Currently Funded</t>
  </si>
  <si>
    <t>In the funding section, please include all funding sources for the project by phase. Identify the fund number and name (for example: "06X - Building and Tuition Acct"). Identify all local and alternative funding sources and all OFM authorized transfers from other projects. Insert rows where necessary.</t>
  </si>
  <si>
    <t>4)</t>
  </si>
  <si>
    <t>Cost and other variances can be compared three ways: 1) Estimates at Approved Predesign to Estimates as Currently Funded. 2) Estimates at Approved Predesign to Actuals. 3) Estimates as Currently Funded to Actuals). Click on cell H55 to select your variance comparison.</t>
  </si>
  <si>
    <t>5)</t>
  </si>
  <si>
    <t>Additional information, such as number and value of change orders, is required for the Final Project Close-Out Report. Those cells will be made available when that report type is selected in cell B2.</t>
  </si>
  <si>
    <t>6)</t>
  </si>
  <si>
    <t>Photo Gallery</t>
  </si>
  <si>
    <t>If available, photos can be added to the Photo Gallery tab for a visual representation of the status of the project. Pictures can sometimes provide a better understanding of the status of a construction project than one can get from just the schedule or expenses to date. Right-click on the stock photos and select "Change Picture" to insert your photo from a file. Captions of the photo can be made in the text box below the photo.</t>
  </si>
  <si>
    <t>Select Date from Dropdown</t>
  </si>
  <si>
    <t>2023-25 Biennium</t>
  </si>
  <si>
    <t>2023-25                Expended</t>
  </si>
  <si>
    <t>2023-25           Remaining</t>
  </si>
  <si>
    <t>2025-27                       Plan</t>
  </si>
  <si>
    <t>Spokane Community College Apprenticeship Center</t>
  </si>
  <si>
    <t>Clinton Brown</t>
  </si>
  <si>
    <t>509-533-4899</t>
  </si>
  <si>
    <t>clinton.brown@ccs.spokane.edu</t>
  </si>
  <si>
    <t>New building construction to support regional Apprenticeship instruction and certification for numerous trades including carpentry, masonry &amp; concrete, electrical, and roofing as well as finishing, flooring, insulating, laborer training, et al.  The facility will be flexible to meet rising and changing industry needs for skilled labor demand.</t>
  </si>
  <si>
    <t>C10</t>
  </si>
  <si>
    <t>Future</t>
  </si>
  <si>
    <t>advertising</t>
  </si>
  <si>
    <t>const fndg delay</t>
  </si>
  <si>
    <t>June 2025</t>
  </si>
  <si>
    <t xml:space="preserve">Project design has been postponed, waiting for confirmation of Construction Funding.  The schedule below is based on the most recent information placing funding appropriation in July 2029.
</t>
  </si>
  <si>
    <t>Demolish: UFI A00226 = 19,497 gsf / UFI A10412 = 24,063 gsf / UFI A21469 = 1,505 gsf / UFI A25178 = 1,500 gsf
Wa Arts Commission: June 2025 not started</t>
  </si>
  <si>
    <t>057  - State Bldg. Const Acct</t>
  </si>
  <si>
    <t>% of Bldg. Area that is being remodeled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</si>
</sst>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2" formatCode="_(&quot;$&quot;* #,##0_);_(&quot;$&quot;* \(#,##0\);_(&quot;$&quot;* &quot;-&quot;_);_(@_)"/>
    <numFmt numFmtId="44" formatCode="_(&quot;$&quot;* #,##0.00_);_(&quot;$&quot;* \(#,##0.00\);_(&quot;$&quot;* &quot;-&quot;??_);_(@_)"/>
    <numFmt numFmtId="43" formatCode="_(* #,##0.00_);_(* \(#,##0.00\);_(* &quot;-&quot;??_);_(@_)"/>
    <numFmt numFmtId="164" formatCode="_([$$-409]* #,##0.00_);_([$$-409]* \(#,##0.00\);_([$$-409]* &quot;-&quot;??_);_(@_)"/>
    <numFmt numFmtId="165" formatCode="_([$$-409]* #,##0_);_([$$-409]* \(#,##0\);_([$$-409]* &quot;-&quot;??_);_(@_)"/>
    <numFmt numFmtId="166" formatCode="_(&quot;$&quot;* #,##0_);_(&quot;$&quot;* \(#,##0\);_(&quot;$&quot;* &quot;-&quot;??_);_(@_)"/>
    <numFmt numFmtId="167" formatCode="mmmm\ yyyy"/>
    <numFmt numFmtId="168" formatCode="&quot;$&quot;#,##0"/>
    <numFmt numFmtId="169" formatCode="_(* #,##0_);_(* \(#,##0\);_(* &quot;-&quot;??_);_(@_)"/>
    <numFmt numFmtId="170" formatCode="[&lt;=9999999]###\-####;\(###\)\ ###\-####"/>
  </numFmts>
  <fonts count="15"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color rgb="FFFF0000"/>
      <name val="Calibri"/>
      <family val="2"/>
      <scheme val="minor"/>
    </font>
    <font>
      <sz val="11"/>
      <color rgb="FF000000"/>
      <name val="Calibri"/>
      <family val="2"/>
      <scheme val="minor"/>
    </font>
    <font>
      <b/>
      <sz val="16"/>
      <color theme="1"/>
      <name val="Calibri"/>
      <family val="2"/>
      <scheme val="minor"/>
    </font>
    <font>
      <sz val="10"/>
      <color rgb="FF000000"/>
      <name val="Calibri"/>
      <family val="2"/>
      <scheme val="minor"/>
    </font>
    <font>
      <sz val="10"/>
      <color theme="1"/>
      <name val="Calibri"/>
      <family val="2"/>
      <scheme val="minor"/>
    </font>
    <font>
      <b/>
      <sz val="11"/>
      <name val="Calibri"/>
      <family val="2"/>
      <scheme val="minor"/>
    </font>
    <font>
      <b/>
      <sz val="14"/>
      <color theme="1"/>
      <name val="Calibri"/>
      <family val="2"/>
      <scheme val="minor"/>
    </font>
    <font>
      <b/>
      <sz val="12"/>
      <color theme="1"/>
      <name val="Calibri"/>
      <family val="2"/>
      <scheme val="minor"/>
    </font>
    <font>
      <i/>
      <sz val="10"/>
      <color theme="1"/>
      <name val="Calibri"/>
      <family val="2"/>
      <scheme val="minor"/>
    </font>
  </fonts>
  <fills count="3">
    <fill>
      <patternFill patternType="none"/>
    </fill>
    <fill>
      <patternFill patternType="gray125"/>
    </fill>
    <fill>
      <patternFill patternType="solid">
        <fgColor theme="0" tint="-0.249977111117893"/>
        <bgColor indexed="64"/>
      </patternFill>
    </fill>
  </fills>
  <borders count="4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style="double">
        <color indexed="64"/>
      </bottom>
      <diagonal/>
    </border>
    <border>
      <left/>
      <right/>
      <top style="double">
        <color auto="1"/>
      </top>
      <bottom style="double">
        <color auto="1"/>
      </bottom>
      <diagonal/>
    </border>
    <border>
      <left style="thin">
        <color indexed="64"/>
      </left>
      <right style="thin">
        <color indexed="64"/>
      </right>
      <top/>
      <bottom style="double">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thin">
        <color indexed="64"/>
      </bottom>
      <diagonal/>
    </border>
    <border>
      <left/>
      <right style="double">
        <color indexed="64"/>
      </right>
      <top/>
      <bottom style="thin">
        <color indexed="64"/>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style="thin">
        <color indexed="64"/>
      </left>
      <right style="thin">
        <color indexed="64"/>
      </right>
      <top style="thin">
        <color indexed="64"/>
      </top>
      <bottom style="double">
        <color indexed="64"/>
      </bottom>
      <diagonal/>
    </border>
    <border>
      <left/>
      <right style="double">
        <color indexed="64"/>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auto="1"/>
      </top>
      <bottom style="double">
        <color auto="1"/>
      </bottom>
      <diagonal/>
    </border>
    <border>
      <left style="double">
        <color auto="1"/>
      </left>
      <right/>
      <top style="double">
        <color auto="1"/>
      </top>
      <bottom style="double">
        <color auto="1"/>
      </bottom>
      <diagonal/>
    </border>
    <border>
      <left/>
      <right style="double">
        <color auto="1"/>
      </right>
      <top style="double">
        <color auto="1"/>
      </top>
      <bottom style="double">
        <color auto="1"/>
      </bottom>
      <diagonal/>
    </border>
    <border>
      <left style="thin">
        <color indexed="64"/>
      </left>
      <right style="thin">
        <color indexed="64"/>
      </right>
      <top style="double">
        <color indexed="64"/>
      </top>
      <bottom style="double">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5" fillId="0" borderId="0" applyNumberFormat="0" applyFill="0" applyBorder="0" applyAlignment="0" applyProtection="0"/>
  </cellStyleXfs>
  <cellXfs count="228">
    <xf numFmtId="0" fontId="0" fillId="0" borderId="0" xfId="0"/>
    <xf numFmtId="0" fontId="2" fillId="0" borderId="0" xfId="0" applyFont="1"/>
    <xf numFmtId="49" fontId="0" fillId="0" borderId="0" xfId="0" applyNumberFormat="1" applyAlignment="1">
      <alignment horizontal="left"/>
    </xf>
    <xf numFmtId="49" fontId="0" fillId="0" borderId="0" xfId="0" quotePrefix="1" applyNumberFormat="1" applyAlignment="1">
      <alignment horizontal="left"/>
    </xf>
    <xf numFmtId="0" fontId="2" fillId="0" borderId="13" xfId="0" quotePrefix="1" applyFont="1" applyBorder="1" applyAlignment="1">
      <alignment horizontal="center" wrapText="1"/>
    </xf>
    <xf numFmtId="0" fontId="2" fillId="0" borderId="19" xfId="0" quotePrefix="1" applyFont="1" applyBorder="1" applyAlignment="1">
      <alignment horizontal="center" wrapText="1"/>
    </xf>
    <xf numFmtId="0" fontId="2" fillId="0" borderId="38" xfId="0" applyFont="1" applyBorder="1"/>
    <xf numFmtId="168" fontId="2" fillId="0" borderId="10" xfId="1" applyNumberFormat="1" applyFont="1" applyFill="1" applyBorder="1" applyProtection="1"/>
    <xf numFmtId="0" fontId="0" fillId="0" borderId="39" xfId="0" applyBorder="1" applyAlignment="1">
      <alignment horizontal="right"/>
    </xf>
    <xf numFmtId="3" fontId="1" fillId="2" borderId="44" xfId="1" applyNumberFormat="1" applyFont="1" applyFill="1" applyBorder="1" applyProtection="1"/>
    <xf numFmtId="0" fontId="2" fillId="0" borderId="12" xfId="0" applyFont="1" applyBorder="1"/>
    <xf numFmtId="0" fontId="2" fillId="0" borderId="10" xfId="0" applyFont="1" applyBorder="1" applyAlignment="1">
      <alignment horizontal="center" wrapText="1"/>
    </xf>
    <xf numFmtId="0" fontId="0" fillId="0" borderId="14" xfId="0" applyBorder="1"/>
    <xf numFmtId="0" fontId="0" fillId="0" borderId="15" xfId="0" applyBorder="1"/>
    <xf numFmtId="0" fontId="0" fillId="0" borderId="16" xfId="0" applyBorder="1"/>
    <xf numFmtId="0" fontId="0" fillId="0" borderId="17" xfId="0" applyBorder="1"/>
    <xf numFmtId="0" fontId="0" fillId="0" borderId="18" xfId="0" applyBorder="1"/>
    <xf numFmtId="9" fontId="0" fillId="0" borderId="10" xfId="3" applyFont="1" applyFill="1" applyBorder="1" applyAlignment="1" applyProtection="1"/>
    <xf numFmtId="0" fontId="0" fillId="0" borderId="19" xfId="0" applyBorder="1"/>
    <xf numFmtId="0" fontId="0" fillId="0" borderId="20" xfId="0" applyBorder="1"/>
    <xf numFmtId="0" fontId="0" fillId="0" borderId="21" xfId="0" applyBorder="1"/>
    <xf numFmtId="44" fontId="0" fillId="0" borderId="13" xfId="2" applyFont="1" applyFill="1" applyBorder="1" applyProtection="1"/>
    <xf numFmtId="44" fontId="0" fillId="0" borderId="12" xfId="2" applyFont="1" applyFill="1" applyBorder="1" applyProtection="1"/>
    <xf numFmtId="0" fontId="2" fillId="0" borderId="40" xfId="0" applyFont="1" applyBorder="1" applyAlignment="1">
      <alignment horizontal="right"/>
    </xf>
    <xf numFmtId="164" fontId="2" fillId="0" borderId="40" xfId="2" applyNumberFormat="1" applyFont="1" applyFill="1" applyBorder="1" applyAlignment="1" applyProtection="1"/>
    <xf numFmtId="164" fontId="0" fillId="0" borderId="40" xfId="0" applyNumberFormat="1" applyBorder="1" applyAlignment="1">
      <alignment horizontal="center"/>
    </xf>
    <xf numFmtId="164" fontId="2" fillId="0" borderId="20" xfId="2" applyNumberFormat="1" applyFont="1" applyFill="1" applyBorder="1" applyAlignment="1" applyProtection="1"/>
    <xf numFmtId="164" fontId="0" fillId="0" borderId="20" xfId="0" applyNumberFormat="1" applyBorder="1" applyAlignment="1">
      <alignment horizontal="center"/>
    </xf>
    <xf numFmtId="0" fontId="2" fillId="0" borderId="11" xfId="0" applyFont="1" applyBorder="1" applyAlignment="1">
      <alignment horizontal="right"/>
    </xf>
    <xf numFmtId="164" fontId="2" fillId="0" borderId="11" xfId="2" applyNumberFormat="1" applyFont="1" applyFill="1" applyBorder="1" applyAlignment="1" applyProtection="1"/>
    <xf numFmtId="164" fontId="0" fillId="0" borderId="11" xfId="0" applyNumberFormat="1" applyBorder="1" applyAlignment="1">
      <alignment horizontal="center"/>
    </xf>
    <xf numFmtId="166" fontId="0" fillId="0" borderId="12" xfId="2" applyNumberFormat="1" applyFont="1" applyFill="1" applyBorder="1" applyAlignment="1" applyProtection="1">
      <alignment horizontal="center"/>
    </xf>
    <xf numFmtId="166" fontId="0" fillId="0" borderId="10" xfId="2" applyNumberFormat="1" applyFont="1" applyFill="1" applyBorder="1" applyAlignment="1" applyProtection="1"/>
    <xf numFmtId="0" fontId="2" fillId="0" borderId="20" xfId="0" applyFont="1" applyBorder="1" applyAlignment="1">
      <alignment horizontal="right"/>
    </xf>
    <xf numFmtId="166" fontId="2" fillId="0" borderId="10" xfId="2" applyNumberFormat="1" applyFont="1" applyFill="1" applyBorder="1" applyAlignment="1" applyProtection="1"/>
    <xf numFmtId="166" fontId="2" fillId="0" borderId="12" xfId="2" applyNumberFormat="1" applyFont="1" applyFill="1" applyBorder="1" applyAlignment="1" applyProtection="1">
      <alignment horizontal="center"/>
    </xf>
    <xf numFmtId="44" fontId="0" fillId="0" borderId="12" xfId="2" applyFont="1" applyFill="1" applyBorder="1" applyAlignment="1" applyProtection="1">
      <alignment horizontal="center"/>
    </xf>
    <xf numFmtId="44" fontId="0" fillId="0" borderId="10" xfId="2" applyFont="1" applyFill="1" applyBorder="1" applyAlignment="1" applyProtection="1"/>
    <xf numFmtId="42" fontId="2" fillId="0" borderId="10" xfId="0" applyNumberFormat="1" applyFont="1" applyBorder="1"/>
    <xf numFmtId="44" fontId="2" fillId="0" borderId="10" xfId="2" applyFont="1" applyFill="1" applyBorder="1" applyAlignment="1" applyProtection="1"/>
    <xf numFmtId="0" fontId="2" fillId="0" borderId="17" xfId="0" applyFont="1" applyBorder="1"/>
    <xf numFmtId="165" fontId="4" fillId="0" borderId="13" xfId="0" applyNumberFormat="1" applyFont="1" applyBorder="1" applyAlignment="1">
      <alignment horizontal="center"/>
    </xf>
    <xf numFmtId="165" fontId="0" fillId="0" borderId="12" xfId="0" applyNumberFormat="1" applyBorder="1" applyAlignment="1">
      <alignment horizontal="center"/>
    </xf>
    <xf numFmtId="165" fontId="4" fillId="0" borderId="12" xfId="0" applyNumberFormat="1" applyFont="1" applyBorder="1" applyAlignment="1">
      <alignment horizontal="center"/>
    </xf>
    <xf numFmtId="42" fontId="2" fillId="0" borderId="27" xfId="0" applyNumberFormat="1" applyFont="1" applyBorder="1"/>
    <xf numFmtId="0" fontId="2" fillId="0" borderId="0" xfId="0" applyFont="1" applyAlignment="1">
      <alignment horizontal="right"/>
    </xf>
    <xf numFmtId="42" fontId="2" fillId="0" borderId="0" xfId="0" applyNumberFormat="1" applyFont="1"/>
    <xf numFmtId="0" fontId="2" fillId="0" borderId="17" xfId="0" applyFont="1" applyBorder="1" applyAlignment="1">
      <alignment horizontal="center"/>
    </xf>
    <xf numFmtId="166" fontId="2" fillId="0" borderId="12" xfId="0" quotePrefix="1" applyNumberFormat="1" applyFont="1" applyBorder="1" applyAlignment="1">
      <alignment horizontal="right"/>
    </xf>
    <xf numFmtId="166" fontId="2" fillId="0" borderId="9" xfId="0" quotePrefix="1" applyNumberFormat="1" applyFont="1" applyBorder="1" applyAlignment="1">
      <alignment horizontal="right"/>
    </xf>
    <xf numFmtId="166" fontId="2" fillId="2" borderId="44" xfId="1" applyNumberFormat="1" applyFont="1" applyFill="1" applyBorder="1" applyProtection="1"/>
    <xf numFmtId="166" fontId="2" fillId="0" borderId="12" xfId="0" applyNumberFormat="1" applyFont="1" applyBorder="1"/>
    <xf numFmtId="166" fontId="2" fillId="0" borderId="9" xfId="0" applyNumberFormat="1" applyFont="1" applyBorder="1"/>
    <xf numFmtId="166" fontId="2" fillId="2" borderId="45" xfId="1" applyNumberFormat="1" applyFont="1" applyFill="1" applyBorder="1" applyProtection="1"/>
    <xf numFmtId="0" fontId="0" fillId="0" borderId="28" xfId="0" applyBorder="1"/>
    <xf numFmtId="0" fontId="0" fillId="0" borderId="30" xfId="0" applyBorder="1"/>
    <xf numFmtId="0" fontId="0" fillId="0" borderId="33" xfId="0" applyBorder="1"/>
    <xf numFmtId="0" fontId="0" fillId="0" borderId="34" xfId="0" applyBorder="1"/>
    <xf numFmtId="0" fontId="0" fillId="0" borderId="31" xfId="0" applyBorder="1"/>
    <xf numFmtId="0" fontId="0" fillId="0" borderId="32" xfId="0" applyBorder="1"/>
    <xf numFmtId="0" fontId="2" fillId="0" borderId="33" xfId="0" applyFont="1" applyBorder="1"/>
    <xf numFmtId="0" fontId="2" fillId="0" borderId="34" xfId="0" applyFont="1" applyBorder="1"/>
    <xf numFmtId="0" fontId="2" fillId="0" borderId="35" xfId="0" applyFont="1" applyBorder="1"/>
    <xf numFmtId="0" fontId="0" fillId="0" borderId="23" xfId="0" applyBorder="1"/>
    <xf numFmtId="0" fontId="2" fillId="0" borderId="23" xfId="0" applyFont="1" applyBorder="1"/>
    <xf numFmtId="0" fontId="2" fillId="0" borderId="37" xfId="0" applyFont="1" applyBorder="1"/>
    <xf numFmtId="0" fontId="2" fillId="0" borderId="18" xfId="0" applyFont="1" applyBorder="1"/>
    <xf numFmtId="0" fontId="2" fillId="0" borderId="21" xfId="0" applyFont="1" applyBorder="1"/>
    <xf numFmtId="0" fontId="0" fillId="0" borderId="0" xfId="0" applyAlignment="1">
      <alignment horizontal="right"/>
    </xf>
    <xf numFmtId="3" fontId="0" fillId="0" borderId="0" xfId="0" applyNumberFormat="1" applyAlignment="1">
      <alignment vertical="center"/>
    </xf>
    <xf numFmtId="0" fontId="2" fillId="0" borderId="14" xfId="0" applyFont="1" applyBorder="1"/>
    <xf numFmtId="0" fontId="0" fillId="0" borderId="17" xfId="0" applyBorder="1" applyAlignment="1">
      <alignment horizontal="left" wrapText="1"/>
    </xf>
    <xf numFmtId="0" fontId="0" fillId="0" borderId="0" xfId="0" applyAlignment="1">
      <alignment horizontal="left" wrapText="1"/>
    </xf>
    <xf numFmtId="0" fontId="2" fillId="0" borderId="9" xfId="0" applyFont="1" applyBorder="1" applyAlignment="1">
      <alignment vertical="center"/>
    </xf>
    <xf numFmtId="0" fontId="2" fillId="0" borderId="12" xfId="0" applyFont="1" applyBorder="1" applyAlignment="1">
      <alignment horizontal="center" wrapText="1"/>
    </xf>
    <xf numFmtId="3" fontId="0" fillId="0" borderId="12" xfId="0" quotePrefix="1" applyNumberFormat="1" applyBorder="1" applyAlignment="1" applyProtection="1">
      <alignment horizontal="right"/>
      <protection locked="0"/>
    </xf>
    <xf numFmtId="3" fontId="0" fillId="0" borderId="12" xfId="1" applyNumberFormat="1" applyFont="1" applyFill="1" applyBorder="1" applyProtection="1">
      <protection locked="0"/>
    </xf>
    <xf numFmtId="3" fontId="0" fillId="0" borderId="9" xfId="1" applyNumberFormat="1" applyFont="1" applyFill="1" applyBorder="1" applyProtection="1">
      <protection locked="0"/>
    </xf>
    <xf numFmtId="3" fontId="2" fillId="0" borderId="10" xfId="1" applyNumberFormat="1" applyFont="1" applyFill="1" applyBorder="1" applyProtection="1">
      <protection locked="0"/>
    </xf>
    <xf numFmtId="0" fontId="9" fillId="0" borderId="0" xfId="0" applyFont="1" applyAlignment="1">
      <alignment wrapText="1"/>
    </xf>
    <xf numFmtId="0" fontId="7" fillId="0" borderId="17" xfId="0" applyFont="1" applyBorder="1" applyAlignment="1">
      <alignment wrapText="1"/>
    </xf>
    <xf numFmtId="3" fontId="0" fillId="0" borderId="10" xfId="1" applyNumberFormat="1" applyFont="1" applyFill="1" applyBorder="1" applyAlignment="1" applyProtection="1">
      <protection locked="0"/>
    </xf>
    <xf numFmtId="3" fontId="0" fillId="0" borderId="12" xfId="1" applyNumberFormat="1" applyFont="1" applyFill="1" applyBorder="1" applyAlignment="1" applyProtection="1">
      <protection locked="0"/>
    </xf>
    <xf numFmtId="0" fontId="0" fillId="0" borderId="10" xfId="0" applyBorder="1" applyAlignment="1" applyProtection="1">
      <alignment horizontal="left"/>
      <protection locked="0"/>
    </xf>
    <xf numFmtId="0" fontId="0" fillId="0" borderId="10" xfId="0" applyBorder="1" applyAlignment="1">
      <alignment horizontal="left"/>
    </xf>
    <xf numFmtId="0" fontId="0" fillId="0" borderId="12" xfId="0" applyBorder="1" applyAlignment="1" applyProtection="1">
      <alignment horizontal="left"/>
      <protection locked="0"/>
    </xf>
    <xf numFmtId="0" fontId="0" fillId="0" borderId="13" xfId="0" applyBorder="1" applyAlignment="1">
      <alignment horizontal="center"/>
    </xf>
    <xf numFmtId="0" fontId="3" fillId="0" borderId="0" xfId="0" applyFont="1"/>
    <xf numFmtId="0" fontId="0" fillId="0" borderId="12" xfId="0" applyBorder="1" applyAlignment="1">
      <alignment horizontal="center"/>
    </xf>
    <xf numFmtId="14" fontId="0" fillId="0" borderId="10" xfId="0" applyNumberFormat="1" applyBorder="1" applyAlignment="1" applyProtection="1">
      <alignment horizontal="center"/>
      <protection locked="0"/>
    </xf>
    <xf numFmtId="14" fontId="0" fillId="0" borderId="12" xfId="0" applyNumberFormat="1" applyBorder="1" applyAlignment="1" applyProtection="1">
      <alignment horizontal="center"/>
      <protection locked="0"/>
    </xf>
    <xf numFmtId="0" fontId="0" fillId="0" borderId="35" xfId="0" applyBorder="1"/>
    <xf numFmtId="0" fontId="0" fillId="0" borderId="40" xfId="0" applyBorder="1" applyAlignment="1">
      <alignment horizontal="left"/>
    </xf>
    <xf numFmtId="0" fontId="0" fillId="0" borderId="37" xfId="0" applyBorder="1"/>
    <xf numFmtId="0" fontId="0" fillId="0" borderId="20" xfId="0" applyBorder="1" applyAlignment="1">
      <alignment horizontal="left"/>
    </xf>
    <xf numFmtId="165" fontId="11" fillId="0" borderId="10" xfId="2" applyNumberFormat="1" applyFont="1" applyFill="1" applyBorder="1" applyAlignment="1" applyProtection="1">
      <protection locked="0"/>
    </xf>
    <xf numFmtId="0" fontId="0" fillId="0" borderId="11" xfId="0" applyBorder="1" applyAlignment="1">
      <alignment horizontal="left"/>
    </xf>
    <xf numFmtId="169" fontId="0" fillId="0" borderId="10" xfId="1" applyNumberFormat="1" applyFont="1" applyFill="1" applyBorder="1" applyAlignment="1" applyProtection="1">
      <protection locked="0"/>
    </xf>
    <xf numFmtId="169" fontId="0" fillId="0" borderId="12" xfId="1" applyNumberFormat="1" applyFont="1" applyFill="1" applyBorder="1" applyAlignment="1" applyProtection="1">
      <protection locked="0"/>
    </xf>
    <xf numFmtId="0" fontId="0" fillId="0" borderId="10" xfId="0" applyBorder="1" applyAlignment="1" applyProtection="1">
      <alignment horizontal="center"/>
      <protection locked="0"/>
    </xf>
    <xf numFmtId="0" fontId="0" fillId="0" borderId="10" xfId="0" applyBorder="1" applyAlignment="1">
      <alignment horizontal="center"/>
    </xf>
    <xf numFmtId="169" fontId="0" fillId="0" borderId="21" xfId="1" applyNumberFormat="1" applyFont="1" applyFill="1" applyBorder="1" applyAlignment="1" applyProtection="1">
      <protection locked="0"/>
    </xf>
    <xf numFmtId="169" fontId="4" fillId="0" borderId="13" xfId="1" applyNumberFormat="1" applyFont="1" applyFill="1" applyBorder="1" applyAlignment="1" applyProtection="1">
      <protection locked="0"/>
    </xf>
    <xf numFmtId="0" fontId="4" fillId="0" borderId="10" xfId="0" applyFont="1" applyBorder="1" applyAlignment="1" applyProtection="1">
      <alignment horizontal="left"/>
      <protection locked="0"/>
    </xf>
    <xf numFmtId="0" fontId="6" fillId="0" borderId="34" xfId="0" applyFont="1" applyBorder="1"/>
    <xf numFmtId="169" fontId="4" fillId="0" borderId="12" xfId="1" applyNumberFormat="1" applyFont="1" applyFill="1" applyBorder="1" applyAlignment="1" applyProtection="1">
      <protection locked="0"/>
    </xf>
    <xf numFmtId="0" fontId="0" fillId="0" borderId="24" xfId="0" applyBorder="1" applyAlignment="1">
      <alignment horizontal="left"/>
    </xf>
    <xf numFmtId="0" fontId="12" fillId="0" borderId="25" xfId="0" applyFont="1" applyBorder="1" applyAlignment="1">
      <alignment horizontal="right"/>
    </xf>
    <xf numFmtId="0" fontId="12" fillId="0" borderId="26" xfId="0" applyFont="1" applyBorder="1" applyAlignment="1">
      <alignment horizontal="right"/>
    </xf>
    <xf numFmtId="42" fontId="2" fillId="0" borderId="43" xfId="0" applyNumberFormat="1" applyFont="1" applyBorder="1"/>
    <xf numFmtId="0" fontId="0" fillId="0" borderId="43" xfId="0" applyBorder="1" applyAlignment="1">
      <alignment horizontal="left"/>
    </xf>
    <xf numFmtId="0" fontId="0" fillId="0" borderId="0" xfId="0" applyAlignment="1">
      <alignment horizontal="left"/>
    </xf>
    <xf numFmtId="0" fontId="0" fillId="0" borderId="10" xfId="0" applyBorder="1" applyAlignment="1">
      <alignment horizontal="left" wrapText="1"/>
    </xf>
    <xf numFmtId="0" fontId="2" fillId="0" borderId="12" xfId="0" applyFont="1" applyBorder="1" applyAlignment="1" applyProtection="1">
      <alignment horizontal="center" wrapText="1"/>
      <protection locked="0"/>
    </xf>
    <xf numFmtId="43" fontId="1" fillId="0" borderId="12" xfId="1" applyFont="1" applyFill="1" applyBorder="1" applyAlignment="1" applyProtection="1">
      <alignment horizontal="center"/>
    </xf>
    <xf numFmtId="9" fontId="1" fillId="0" borderId="12" xfId="3" applyFont="1" applyFill="1" applyBorder="1" applyAlignment="1" applyProtection="1">
      <alignment horizontal="center"/>
    </xf>
    <xf numFmtId="169" fontId="1" fillId="0" borderId="12" xfId="1" applyNumberFormat="1" applyFont="1" applyFill="1" applyBorder="1" applyAlignment="1" applyProtection="1">
      <alignment horizontal="center"/>
    </xf>
    <xf numFmtId="44" fontId="1" fillId="0" borderId="12" xfId="2" applyFont="1" applyFill="1" applyBorder="1" applyAlignment="1" applyProtection="1">
      <alignment horizontal="center"/>
    </xf>
    <xf numFmtId="165" fontId="2" fillId="0" borderId="12" xfId="0" applyNumberFormat="1" applyFont="1" applyBorder="1" applyAlignment="1">
      <alignment horizontal="center"/>
    </xf>
    <xf numFmtId="49" fontId="2" fillId="0" borderId="0" xfId="0" applyNumberFormat="1" applyFont="1" applyAlignment="1">
      <alignment horizontal="left"/>
    </xf>
    <xf numFmtId="0" fontId="0" fillId="0" borderId="9" xfId="0" applyBorder="1" applyAlignment="1" applyProtection="1">
      <alignment horizontal="left" wrapText="1"/>
      <protection locked="0"/>
    </xf>
    <xf numFmtId="0" fontId="0" fillId="0" borderId="11" xfId="0" applyBorder="1" applyAlignment="1" applyProtection="1">
      <alignment horizontal="left" wrapText="1"/>
      <protection locked="0"/>
    </xf>
    <xf numFmtId="0" fontId="0" fillId="0" borderId="10" xfId="0" applyBorder="1" applyAlignment="1" applyProtection="1">
      <alignment horizontal="left" wrapText="1"/>
      <protection locked="0"/>
    </xf>
    <xf numFmtId="0" fontId="13" fillId="0" borderId="14" xfId="0" applyFont="1" applyBorder="1"/>
    <xf numFmtId="0" fontId="14" fillId="0" borderId="39" xfId="0" applyFont="1" applyBorder="1" applyAlignment="1" applyProtection="1">
      <alignment horizontal="right"/>
      <protection locked="0"/>
    </xf>
    <xf numFmtId="0" fontId="0" fillId="0" borderId="39" xfId="0" applyBorder="1" applyAlignment="1" applyProtection="1">
      <alignment horizontal="right"/>
      <protection locked="0"/>
    </xf>
    <xf numFmtId="0" fontId="8" fillId="0" borderId="0" xfId="0" applyFont="1"/>
    <xf numFmtId="0" fontId="8" fillId="0" borderId="0" xfId="0" applyFont="1" applyAlignment="1">
      <alignment horizontal="center"/>
    </xf>
    <xf numFmtId="0" fontId="0" fillId="0" borderId="17" xfId="0" applyBorder="1" applyAlignment="1">
      <alignment wrapText="1"/>
    </xf>
    <xf numFmtId="0" fontId="2" fillId="0" borderId="0" xfId="0" applyFont="1" applyAlignment="1">
      <alignment horizontal="center"/>
    </xf>
    <xf numFmtId="0" fontId="2" fillId="2" borderId="14" xfId="0" applyFont="1" applyFill="1" applyBorder="1" applyAlignment="1">
      <alignment horizontal="centerContinuous"/>
    </xf>
    <xf numFmtId="0" fontId="2" fillId="2" borderId="15" xfId="0" applyFont="1" applyFill="1" applyBorder="1" applyAlignment="1">
      <alignment horizontal="centerContinuous"/>
    </xf>
    <xf numFmtId="0" fontId="2" fillId="2" borderId="16" xfId="0" applyFont="1" applyFill="1" applyBorder="1" applyAlignment="1">
      <alignment horizontal="centerContinuous"/>
    </xf>
    <xf numFmtId="3" fontId="8" fillId="2" borderId="41" xfId="0" applyNumberFormat="1" applyFont="1" applyFill="1" applyBorder="1" applyAlignment="1">
      <alignment horizontal="centerContinuous" vertical="center"/>
    </xf>
    <xf numFmtId="3" fontId="8" fillId="2" borderId="26" xfId="0" applyNumberFormat="1" applyFont="1" applyFill="1" applyBorder="1" applyAlignment="1">
      <alignment horizontal="centerContinuous" vertical="center"/>
    </xf>
    <xf numFmtId="3" fontId="8" fillId="2" borderId="42" xfId="0" applyNumberFormat="1" applyFont="1" applyFill="1" applyBorder="1" applyAlignment="1">
      <alignment horizontal="centerContinuous" vertical="center"/>
    </xf>
    <xf numFmtId="0" fontId="2" fillId="2" borderId="9" xfId="0" applyFont="1" applyFill="1" applyBorder="1" applyAlignment="1">
      <alignment horizontal="centerContinuous"/>
    </xf>
    <xf numFmtId="0" fontId="2" fillId="2" borderId="11" xfId="0" applyFont="1" applyFill="1" applyBorder="1" applyAlignment="1">
      <alignment horizontal="centerContinuous"/>
    </xf>
    <xf numFmtId="0" fontId="2" fillId="2" borderId="10" xfId="0" applyFont="1" applyFill="1" applyBorder="1" applyAlignment="1">
      <alignment horizontal="centerContinuous"/>
    </xf>
    <xf numFmtId="0" fontId="2" fillId="2" borderId="9" xfId="0" applyFont="1" applyFill="1" applyBorder="1" applyAlignment="1">
      <alignment horizontal="centerContinuous" wrapText="1"/>
    </xf>
    <xf numFmtId="0" fontId="2" fillId="2" borderId="11" xfId="0" applyFont="1" applyFill="1" applyBorder="1" applyAlignment="1">
      <alignment horizontal="centerContinuous" wrapText="1"/>
    </xf>
    <xf numFmtId="0" fontId="2" fillId="2" borderId="10" xfId="0" applyFont="1" applyFill="1" applyBorder="1" applyAlignment="1">
      <alignment horizontal="centerContinuous" wrapText="1"/>
    </xf>
    <xf numFmtId="0" fontId="0" fillId="0" borderId="0" xfId="0" applyAlignment="1">
      <alignment horizontal="left" vertical="top" wrapText="1"/>
    </xf>
    <xf numFmtId="0" fontId="0" fillId="0" borderId="18" xfId="0" applyBorder="1" applyAlignment="1">
      <alignment horizontal="left" vertical="top" wrapText="1"/>
    </xf>
    <xf numFmtId="0" fontId="8" fillId="0" borderId="29" xfId="0" applyFont="1" applyBorder="1" applyAlignment="1">
      <alignment horizontal="center"/>
    </xf>
    <xf numFmtId="0" fontId="8" fillId="0" borderId="23" xfId="0" applyFont="1" applyBorder="1" applyAlignment="1">
      <alignment horizontal="center"/>
    </xf>
    <xf numFmtId="0" fontId="0" fillId="0" borderId="17" xfId="0" applyBorder="1" applyAlignment="1">
      <alignment horizontal="left" vertical="top"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0" fillId="0" borderId="21" xfId="0" applyBorder="1" applyAlignment="1">
      <alignment horizontal="left" vertical="top" wrapText="1"/>
    </xf>
    <xf numFmtId="0" fontId="5" fillId="0" borderId="17" xfId="4" applyBorder="1" applyAlignment="1">
      <alignment horizontal="left" vertical="top"/>
    </xf>
    <xf numFmtId="0" fontId="5" fillId="0" borderId="0" xfId="4" applyBorder="1" applyAlignment="1">
      <alignment horizontal="left" vertical="top"/>
    </xf>
    <xf numFmtId="0" fontId="5" fillId="0" borderId="18" xfId="4" applyBorder="1" applyAlignment="1">
      <alignment horizontal="left" vertical="top"/>
    </xf>
    <xf numFmtId="0" fontId="0" fillId="0" borderId="13" xfId="0" applyBorder="1" applyAlignment="1" applyProtection="1">
      <alignment horizontal="center"/>
      <protection locked="0"/>
    </xf>
    <xf numFmtId="0" fontId="0" fillId="0" borderId="12" xfId="0" applyBorder="1" applyAlignment="1" applyProtection="1">
      <alignment horizontal="center"/>
      <protection locked="0"/>
    </xf>
    <xf numFmtId="0" fontId="0" fillId="0" borderId="9" xfId="0" applyBorder="1" applyAlignment="1">
      <alignment horizontal="left" wrapText="1"/>
    </xf>
    <xf numFmtId="0" fontId="0" fillId="0" borderId="11" xfId="0" applyBorder="1" applyAlignment="1">
      <alignment horizontal="left" wrapText="1"/>
    </xf>
    <xf numFmtId="0" fontId="0" fillId="0" borderId="10" xfId="0" applyBorder="1" applyAlignment="1">
      <alignment horizontal="left" wrapText="1"/>
    </xf>
    <xf numFmtId="0" fontId="0" fillId="0" borderId="12" xfId="0" applyBorder="1" applyAlignment="1">
      <alignment horizontal="left" wrapText="1"/>
    </xf>
    <xf numFmtId="0" fontId="2" fillId="0" borderId="9"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0" xfId="0" applyFont="1" applyBorder="1" applyAlignment="1">
      <alignment horizontal="center" vertical="center" wrapText="1"/>
    </xf>
    <xf numFmtId="0" fontId="2" fillId="2" borderId="46" xfId="0" applyFont="1" applyFill="1" applyBorder="1" applyAlignment="1">
      <alignment horizontal="center"/>
    </xf>
    <xf numFmtId="0" fontId="2" fillId="2" borderId="47" xfId="0" applyFont="1" applyFill="1" applyBorder="1" applyAlignment="1">
      <alignment horizontal="center"/>
    </xf>
    <xf numFmtId="0" fontId="2" fillId="0" borderId="16" xfId="0" applyFont="1" applyBorder="1" applyAlignment="1">
      <alignment horizontal="center"/>
    </xf>
    <xf numFmtId="0" fontId="2" fillId="0" borderId="21" xfId="0" applyFont="1" applyBorder="1" applyAlignment="1">
      <alignment horizontal="center"/>
    </xf>
    <xf numFmtId="0" fontId="2" fillId="0" borderId="9" xfId="0" applyFont="1" applyBorder="1" applyAlignment="1">
      <alignment horizontal="right"/>
    </xf>
    <xf numFmtId="0" fontId="2" fillId="0" borderId="11" xfId="0" applyFont="1" applyBorder="1" applyAlignment="1">
      <alignment horizontal="right"/>
    </xf>
    <xf numFmtId="0" fontId="2" fillId="0" borderId="10" xfId="0" applyFont="1" applyBorder="1" applyAlignment="1">
      <alignment horizontal="right"/>
    </xf>
    <xf numFmtId="0" fontId="0" fillId="0" borderId="0" xfId="0" applyAlignment="1">
      <alignment horizontal="left"/>
    </xf>
    <xf numFmtId="0" fontId="7" fillId="0" borderId="13" xfId="0" applyFont="1" applyBorder="1" applyAlignment="1" applyProtection="1">
      <alignment horizontal="center" wrapText="1"/>
      <protection locked="0"/>
    </xf>
    <xf numFmtId="9" fontId="0" fillId="0" borderId="9" xfId="3" applyFont="1" applyFill="1" applyBorder="1" applyAlignment="1" applyProtection="1">
      <alignment horizontal="center"/>
      <protection locked="0"/>
    </xf>
    <xf numFmtId="9" fontId="0" fillId="0" borderId="10" xfId="3" applyFont="1" applyFill="1" applyBorder="1" applyAlignment="1" applyProtection="1">
      <alignment horizontal="center"/>
      <protection locked="0"/>
    </xf>
    <xf numFmtId="0" fontId="0" fillId="0" borderId="12" xfId="0" applyBorder="1" applyAlignment="1" applyProtection="1">
      <alignment horizontal="left"/>
      <protection locked="0"/>
    </xf>
    <xf numFmtId="170" fontId="0" fillId="0" borderId="12" xfId="0" applyNumberFormat="1" applyBorder="1" applyAlignment="1" applyProtection="1">
      <alignment horizontal="left"/>
      <protection locked="0"/>
    </xf>
    <xf numFmtId="0" fontId="5" fillId="0" borderId="12" xfId="4" applyFill="1" applyBorder="1" applyAlignment="1" applyProtection="1">
      <alignment horizontal="left"/>
      <protection locked="0"/>
    </xf>
    <xf numFmtId="0" fontId="10" fillId="0" borderId="17" xfId="0" applyFont="1" applyBorder="1" applyAlignment="1">
      <alignment horizontal="left" vertical="top" wrapText="1"/>
    </xf>
    <xf numFmtId="0" fontId="10" fillId="0" borderId="19" xfId="0" applyFont="1" applyBorder="1" applyAlignment="1">
      <alignment horizontal="left" vertical="top" wrapText="1"/>
    </xf>
    <xf numFmtId="49" fontId="0" fillId="0" borderId="14" xfId="0" applyNumberFormat="1" applyBorder="1" applyAlignment="1" applyProtection="1">
      <alignment horizontal="left" vertical="top" wrapText="1"/>
      <protection locked="0"/>
    </xf>
    <xf numFmtId="49" fontId="0" fillId="0" borderId="15" xfId="0" applyNumberFormat="1" applyBorder="1" applyAlignment="1" applyProtection="1">
      <alignment horizontal="left" vertical="top" wrapText="1"/>
      <protection locked="0"/>
    </xf>
    <xf numFmtId="49" fontId="0" fillId="0" borderId="16" xfId="0" applyNumberFormat="1" applyBorder="1" applyAlignment="1" applyProtection="1">
      <alignment horizontal="left" vertical="top" wrapText="1"/>
      <protection locked="0"/>
    </xf>
    <xf numFmtId="49" fontId="0" fillId="0" borderId="17" xfId="0" applyNumberFormat="1" applyBorder="1" applyAlignment="1" applyProtection="1">
      <alignment horizontal="left" vertical="top" wrapText="1"/>
      <protection locked="0"/>
    </xf>
    <xf numFmtId="49" fontId="0" fillId="0" borderId="0" xfId="0" applyNumberFormat="1" applyAlignment="1" applyProtection="1">
      <alignment horizontal="left" vertical="top" wrapText="1"/>
      <protection locked="0"/>
    </xf>
    <xf numFmtId="49" fontId="0" fillId="0" borderId="18" xfId="0" applyNumberFormat="1" applyBorder="1" applyAlignment="1" applyProtection="1">
      <alignment horizontal="left" vertical="top" wrapText="1"/>
      <protection locked="0"/>
    </xf>
    <xf numFmtId="49" fontId="0" fillId="0" borderId="19" xfId="0" applyNumberFormat="1" applyBorder="1" applyAlignment="1" applyProtection="1">
      <alignment horizontal="left" vertical="top" wrapText="1"/>
      <protection locked="0"/>
    </xf>
    <xf numFmtId="49" fontId="0" fillId="0" borderId="20" xfId="0" applyNumberFormat="1" applyBorder="1" applyAlignment="1" applyProtection="1">
      <alignment horizontal="left" vertical="top" wrapText="1"/>
      <protection locked="0"/>
    </xf>
    <xf numFmtId="49" fontId="0" fillId="0" borderId="21" xfId="0" applyNumberFormat="1" applyBorder="1" applyAlignment="1" applyProtection="1">
      <alignment horizontal="left" vertical="top" wrapText="1"/>
      <protection locked="0"/>
    </xf>
    <xf numFmtId="0" fontId="10" fillId="0" borderId="39" xfId="0" applyFont="1" applyBorder="1" applyAlignment="1">
      <alignment horizontal="left" vertical="top" wrapText="1"/>
    </xf>
    <xf numFmtId="0" fontId="2" fillId="0" borderId="29" xfId="0" applyFont="1" applyBorder="1" applyAlignment="1">
      <alignment horizontal="center"/>
    </xf>
    <xf numFmtId="0" fontId="8" fillId="0" borderId="0" xfId="0" applyFont="1" applyAlignment="1" applyProtection="1">
      <alignment horizontal="center"/>
      <protection locked="0"/>
    </xf>
    <xf numFmtId="0" fontId="0" fillId="0" borderId="36" xfId="0" applyBorder="1" applyAlignment="1" applyProtection="1">
      <alignment horizontal="left"/>
      <protection locked="0"/>
    </xf>
    <xf numFmtId="0" fontId="0" fillId="0" borderId="9" xfId="0" applyBorder="1" applyAlignment="1" applyProtection="1">
      <alignment horizontal="left"/>
      <protection locked="0"/>
    </xf>
    <xf numFmtId="0" fontId="0" fillId="0" borderId="11" xfId="0" applyBorder="1" applyAlignment="1" applyProtection="1">
      <alignment horizontal="left"/>
      <protection locked="0"/>
    </xf>
    <xf numFmtId="0" fontId="0" fillId="0" borderId="10" xfId="0" applyBorder="1" applyAlignment="1" applyProtection="1">
      <alignment horizontal="left"/>
      <protection locked="0"/>
    </xf>
    <xf numFmtId="167" fontId="8" fillId="0" borderId="20" xfId="0" applyNumberFormat="1" applyFont="1" applyBorder="1" applyAlignment="1" applyProtection="1">
      <alignment horizontal="center"/>
      <protection locked="0"/>
    </xf>
    <xf numFmtId="0" fontId="0" fillId="0" borderId="1" xfId="0" applyBorder="1" applyAlignment="1" applyProtection="1">
      <alignment horizontal="left" vertical="top" wrapText="1"/>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wrapText="1"/>
      <protection locked="0"/>
    </xf>
    <xf numFmtId="0" fontId="0" fillId="0" borderId="4" xfId="0"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5" xfId="0" applyBorder="1" applyAlignment="1" applyProtection="1">
      <alignment horizontal="left" vertical="top" wrapText="1"/>
      <protection locked="0"/>
    </xf>
    <xf numFmtId="0" fontId="0" fillId="0" borderId="6" xfId="0" applyBorder="1" applyAlignment="1" applyProtection="1">
      <alignment horizontal="left" vertical="top" wrapText="1"/>
      <protection locked="0"/>
    </xf>
    <xf numFmtId="0" fontId="0" fillId="0" borderId="7" xfId="0" applyBorder="1" applyAlignment="1" applyProtection="1">
      <alignment horizontal="left" vertical="top" wrapText="1"/>
      <protection locked="0"/>
    </xf>
    <xf numFmtId="0" fontId="0" fillId="0" borderId="8" xfId="0" applyBorder="1" applyAlignment="1" applyProtection="1">
      <alignment horizontal="left" vertical="top" wrapText="1"/>
      <protection locked="0"/>
    </xf>
    <xf numFmtId="0" fontId="2" fillId="0" borderId="17" xfId="0" applyFont="1" applyBorder="1" applyAlignment="1">
      <alignment horizontal="right"/>
    </xf>
    <xf numFmtId="0" fontId="2" fillId="0" borderId="0" xfId="0" applyFont="1" applyAlignment="1">
      <alignment horizontal="right"/>
    </xf>
    <xf numFmtId="0" fontId="2" fillId="0" borderId="18" xfId="0" applyFont="1" applyBorder="1" applyAlignment="1">
      <alignment horizontal="right"/>
    </xf>
    <xf numFmtId="0" fontId="2" fillId="0" borderId="19" xfId="0" applyFont="1" applyBorder="1" applyAlignment="1">
      <alignment horizontal="right"/>
    </xf>
    <xf numFmtId="0" fontId="2" fillId="0" borderId="20" xfId="0" applyFont="1" applyBorder="1" applyAlignment="1">
      <alignment horizontal="right"/>
    </xf>
    <xf numFmtId="0" fontId="2" fillId="0" borderId="21" xfId="0" applyFont="1" applyBorder="1" applyAlignment="1">
      <alignment horizontal="right"/>
    </xf>
    <xf numFmtId="0" fontId="2" fillId="0" borderId="22" xfId="0" applyFont="1" applyBorder="1" applyAlignment="1">
      <alignment horizontal="right"/>
    </xf>
    <xf numFmtId="0" fontId="2" fillId="0" borderId="23" xfId="0" applyFont="1" applyBorder="1" applyAlignment="1">
      <alignment horizontal="right"/>
    </xf>
    <xf numFmtId="0" fontId="2" fillId="0" borderId="24" xfId="0" applyFont="1" applyBorder="1" applyAlignment="1">
      <alignment horizontal="right"/>
    </xf>
    <xf numFmtId="0" fontId="2" fillId="2" borderId="14" xfId="0" applyFont="1" applyFill="1" applyBorder="1" applyAlignment="1">
      <alignment horizontal="center"/>
    </xf>
    <xf numFmtId="0" fontId="2" fillId="2" borderId="15" xfId="0" applyFont="1" applyFill="1" applyBorder="1" applyAlignment="1">
      <alignment horizontal="center"/>
    </xf>
    <xf numFmtId="0" fontId="2" fillId="2" borderId="16" xfId="0" applyFont="1" applyFill="1" applyBorder="1" applyAlignment="1">
      <alignment horizontal="center"/>
    </xf>
    <xf numFmtId="1" fontId="7" fillId="0" borderId="9" xfId="0" applyNumberFormat="1" applyFont="1" applyBorder="1" applyAlignment="1" applyProtection="1">
      <alignment horizontal="right" wrapText="1"/>
      <protection locked="0"/>
    </xf>
    <xf numFmtId="1" fontId="7" fillId="0" borderId="10" xfId="0" applyNumberFormat="1" applyFont="1" applyBorder="1" applyAlignment="1" applyProtection="1">
      <alignment horizontal="right" wrapText="1"/>
      <protection locked="0"/>
    </xf>
    <xf numFmtId="168" fontId="0" fillId="0" borderId="9" xfId="2" applyNumberFormat="1" applyFont="1" applyFill="1" applyBorder="1" applyAlignment="1" applyProtection="1">
      <alignment horizontal="right"/>
      <protection locked="0"/>
    </xf>
    <xf numFmtId="168" fontId="0" fillId="0" borderId="10" xfId="2" applyNumberFormat="1" applyFont="1" applyFill="1" applyBorder="1" applyAlignment="1" applyProtection="1">
      <alignment horizontal="right"/>
      <protection locked="0"/>
    </xf>
    <xf numFmtId="0" fontId="0" fillId="0" borderId="9" xfId="0" applyBorder="1" applyAlignment="1" applyProtection="1">
      <alignment horizontal="left" wrapText="1"/>
      <protection locked="0"/>
    </xf>
    <xf numFmtId="0" fontId="0" fillId="0" borderId="11" xfId="0" applyBorder="1" applyAlignment="1" applyProtection="1">
      <alignment horizontal="left" wrapText="1"/>
      <protection locked="0"/>
    </xf>
    <xf numFmtId="0" fontId="0" fillId="0" borderId="10" xfId="0" applyBorder="1" applyAlignment="1" applyProtection="1">
      <alignment horizontal="left" wrapText="1"/>
      <protection locked="0"/>
    </xf>
    <xf numFmtId="0" fontId="2" fillId="0" borderId="20" xfId="0" applyFont="1" applyBorder="1" applyAlignment="1">
      <alignment horizontal="center"/>
    </xf>
    <xf numFmtId="168" fontId="7" fillId="0" borderId="9" xfId="2" applyNumberFormat="1" applyFont="1" applyFill="1" applyBorder="1" applyAlignment="1" applyProtection="1">
      <alignment horizontal="right" wrapText="1"/>
      <protection locked="0"/>
    </xf>
    <xf numFmtId="168" fontId="7" fillId="0" borderId="10" xfId="2" applyNumberFormat="1" applyFont="1" applyFill="1" applyBorder="1" applyAlignment="1" applyProtection="1">
      <alignment horizontal="right" wrapText="1"/>
      <protection locked="0"/>
    </xf>
    <xf numFmtId="0" fontId="8" fillId="0" borderId="0" xfId="0" applyFont="1" applyAlignment="1">
      <alignment horizontal="center" vertical="center"/>
    </xf>
  </cellXfs>
  <cellStyles count="5">
    <cellStyle name="Comma" xfId="1" builtinId="3"/>
    <cellStyle name="Currency" xfId="2" builtinId="4"/>
    <cellStyle name="Hyperlink" xfId="4" builtinId="8"/>
    <cellStyle name="Normal" xfId="0" builtinId="0"/>
    <cellStyle name="Percent" xfId="3" builtinId="5"/>
  </cellStyles>
  <dxfs count="5">
    <dxf>
      <fill>
        <patternFill patternType="none">
          <bgColor auto="1"/>
        </patternFill>
      </fill>
    </dxf>
    <dxf>
      <font>
        <b val="0"/>
        <i val="0"/>
      </font>
      <numFmt numFmtId="0" formatCode="General"/>
      <fill>
        <patternFill patternType="none">
          <bgColor auto="1"/>
        </patternFill>
      </fill>
      <border>
        <left/>
        <right/>
        <top/>
        <bottom/>
        <vertical/>
        <horizontal/>
      </border>
    </dxf>
    <dxf>
      <fill>
        <patternFill>
          <bgColor rgb="FFCCFFFF"/>
        </patternFill>
      </fill>
    </dxf>
    <dxf>
      <fill>
        <patternFill>
          <bgColor rgb="FFCCFFFF"/>
        </patternFill>
      </fill>
    </dxf>
    <dxf>
      <fill>
        <patternFill>
          <bgColor rgb="FFCCFFFF"/>
        </patternFill>
      </fill>
    </dxf>
  </dxfs>
  <tableStyles count="0" defaultTableStyle="TableStyleMedium2" defaultPivotStyle="PivotStyleLight16"/>
  <colors>
    <mruColors>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xdr:from>
      <xdr:col>1</xdr:col>
      <xdr:colOff>22765</xdr:colOff>
      <xdr:row>5</xdr:row>
      <xdr:rowOff>70473</xdr:rowOff>
    </xdr:from>
    <xdr:to>
      <xdr:col>7</xdr:col>
      <xdr:colOff>173218</xdr:colOff>
      <xdr:row>19</xdr:row>
      <xdr:rowOff>169555</xdr:rowOff>
    </xdr:to>
    <xdr:pic>
      <xdr:nvPicPr>
        <xdr:cNvPr id="2" name="Picture 1" descr="Schematic Floor Plan - Pre-Design photo">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664115" y="934073"/>
          <a:ext cx="3998553" cy="2677182"/>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0</xdr:col>
      <xdr:colOff>400050</xdr:colOff>
      <xdr:row>20</xdr:row>
      <xdr:rowOff>76200</xdr:rowOff>
    </xdr:from>
    <xdr:to>
      <xdr:col>7</xdr:col>
      <xdr:colOff>495299</xdr:colOff>
      <xdr:row>21</xdr:row>
      <xdr:rowOff>123825</xdr:rowOff>
    </xdr:to>
    <xdr:sp macro="" textlink="" fLocksText="0">
      <xdr:nvSpPr>
        <xdr:cNvPr id="5" name="TextBox 4">
          <a:extLst>
            <a:ext uri="{FF2B5EF4-FFF2-40B4-BE49-F238E27FC236}">
              <a16:creationId xmlns:a16="http://schemas.microsoft.com/office/drawing/2014/main" id="{00000000-0008-0000-0200-000005000000}"/>
            </a:ext>
          </a:extLst>
        </xdr:cNvPr>
        <xdr:cNvSpPr txBox="1"/>
      </xdr:nvSpPr>
      <xdr:spPr>
        <a:xfrm>
          <a:off x="400050" y="3314700"/>
          <a:ext cx="3752849" cy="2381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baseline="0">
              <a:solidFill>
                <a:schemeClr val="bg1"/>
              </a:solidFill>
            </a:rPr>
            <a:t>Schematic Floor Plan - Pre-Design</a:t>
          </a:r>
        </a:p>
        <a:p>
          <a:pPr algn="ctr"/>
          <a:endParaRPr lang="en-US" sz="1100" b="1">
            <a:solidFill>
              <a:schemeClr val="bg1"/>
            </a:solidFill>
          </a:endParaRPr>
        </a:p>
      </xdr:txBody>
    </xdr:sp>
    <xdr:clientData fLocksWithSheet="0"/>
  </xdr:twoCellAnchor>
  <xdr:twoCellAnchor>
    <xdr:from>
      <xdr:col>10</xdr:col>
      <xdr:colOff>130247</xdr:colOff>
      <xdr:row>5</xdr:row>
      <xdr:rowOff>70473</xdr:rowOff>
    </xdr:from>
    <xdr:to>
      <xdr:col>16</xdr:col>
      <xdr:colOff>65736</xdr:colOff>
      <xdr:row>19</xdr:row>
      <xdr:rowOff>169555</xdr:rowOff>
    </xdr:to>
    <xdr:pic>
      <xdr:nvPicPr>
        <xdr:cNvPr id="17" name="Picture 16" descr="Schematic Sketch - Pre-Design (&quot;Gaining Momemtum&quot; plan)-Selected  photo">
          <a:extLst>
            <a:ext uri="{FF2B5EF4-FFF2-40B4-BE49-F238E27FC236}">
              <a16:creationId xmlns:a16="http://schemas.microsoft.com/office/drawing/2014/main" id="{00000000-0008-0000-0200-000011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6334197" y="934073"/>
          <a:ext cx="3783589" cy="2677182"/>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9</xdr:col>
      <xdr:colOff>400050</xdr:colOff>
      <xdr:row>20</xdr:row>
      <xdr:rowOff>76200</xdr:rowOff>
    </xdr:from>
    <xdr:to>
      <xdr:col>16</xdr:col>
      <xdr:colOff>495299</xdr:colOff>
      <xdr:row>21</xdr:row>
      <xdr:rowOff>123825</xdr:rowOff>
    </xdr:to>
    <xdr:sp macro="" textlink="" fLocksText="0">
      <xdr:nvSpPr>
        <xdr:cNvPr id="18" name="TextBox 17">
          <a:extLst>
            <a:ext uri="{FF2B5EF4-FFF2-40B4-BE49-F238E27FC236}">
              <a16:creationId xmlns:a16="http://schemas.microsoft.com/office/drawing/2014/main" id="{00000000-0008-0000-0200-000012000000}"/>
            </a:ext>
          </a:extLst>
        </xdr:cNvPr>
        <xdr:cNvSpPr txBox="1"/>
      </xdr:nvSpPr>
      <xdr:spPr>
        <a:xfrm>
          <a:off x="400050" y="3886200"/>
          <a:ext cx="4362449" cy="2381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bg1"/>
              </a:solidFill>
            </a:rPr>
            <a:t>Schematic Sketch</a:t>
          </a:r>
          <a:r>
            <a:rPr lang="en-US" sz="1100" b="1" baseline="0">
              <a:solidFill>
                <a:schemeClr val="bg1"/>
              </a:solidFill>
            </a:rPr>
            <a:t> - Pre-Design ("Gaining Momemtum" plan)-Selected</a:t>
          </a:r>
        </a:p>
        <a:p>
          <a:pPr algn="ctr"/>
          <a:endParaRPr lang="en-US" sz="1100" b="1">
            <a:solidFill>
              <a:schemeClr val="bg1"/>
            </a:solidFill>
          </a:endParaRPr>
        </a:p>
      </xdr:txBody>
    </xdr:sp>
    <xdr:clientData fLocksWithSheet="0"/>
  </xdr:twoCellAnchor>
  <xdr:twoCellAnchor>
    <xdr:from>
      <xdr:col>1</xdr:col>
      <xdr:colOff>150012</xdr:colOff>
      <xdr:row>26</xdr:row>
      <xdr:rowOff>92698</xdr:rowOff>
    </xdr:from>
    <xdr:to>
      <xdr:col>7</xdr:col>
      <xdr:colOff>49146</xdr:colOff>
      <xdr:row>41</xdr:row>
      <xdr:rowOff>4455</xdr:rowOff>
    </xdr:to>
    <xdr:pic>
      <xdr:nvPicPr>
        <xdr:cNvPr id="19" name="Picture 18" descr="Schematic Sketch - Pre-Design (&quot;Gallery of Trades&quot; plan) photo&#10;">
          <a:extLst>
            <a:ext uri="{FF2B5EF4-FFF2-40B4-BE49-F238E27FC236}">
              <a16:creationId xmlns:a16="http://schemas.microsoft.com/office/drawing/2014/main" id="{00000000-0008-0000-0200-000013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xdr:blipFill>
      <xdr:spPr>
        <a:xfrm>
          <a:off x="759612" y="4969498"/>
          <a:ext cx="3556734" cy="2769257"/>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0</xdr:col>
      <xdr:colOff>400050</xdr:colOff>
      <xdr:row>41</xdr:row>
      <xdr:rowOff>76200</xdr:rowOff>
    </xdr:from>
    <xdr:to>
      <xdr:col>7</xdr:col>
      <xdr:colOff>495299</xdr:colOff>
      <xdr:row>42</xdr:row>
      <xdr:rowOff>123825</xdr:rowOff>
    </xdr:to>
    <xdr:sp macro="" textlink="" fLocksText="0">
      <xdr:nvSpPr>
        <xdr:cNvPr id="20" name="TextBox 19">
          <a:extLst>
            <a:ext uri="{FF2B5EF4-FFF2-40B4-BE49-F238E27FC236}">
              <a16:creationId xmlns:a16="http://schemas.microsoft.com/office/drawing/2014/main" id="{00000000-0008-0000-0200-000014000000}"/>
            </a:ext>
          </a:extLst>
        </xdr:cNvPr>
        <xdr:cNvSpPr txBox="1"/>
      </xdr:nvSpPr>
      <xdr:spPr>
        <a:xfrm>
          <a:off x="400050" y="3886200"/>
          <a:ext cx="4362449" cy="2381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baseline="0">
              <a:solidFill>
                <a:schemeClr val="bg1"/>
              </a:solidFill>
            </a:rPr>
            <a:t>Schematic Sketch - Pre-Design ("Gallery of Trades" plan)</a:t>
          </a:r>
          <a:endParaRPr lang="en-US" sz="1100" b="1">
            <a:solidFill>
              <a:schemeClr val="bg1"/>
            </a:solidFill>
          </a:endParaRPr>
        </a:p>
      </xdr:txBody>
    </xdr:sp>
    <xdr:clientData fLocksWithSheet="0"/>
  </xdr:twoCellAnchor>
  <xdr:twoCellAnchor>
    <xdr:from>
      <xdr:col>10</xdr:col>
      <xdr:colOff>138769</xdr:colOff>
      <xdr:row>26</xdr:row>
      <xdr:rowOff>70473</xdr:rowOff>
    </xdr:from>
    <xdr:to>
      <xdr:col>16</xdr:col>
      <xdr:colOff>57214</xdr:colOff>
      <xdr:row>40</xdr:row>
      <xdr:rowOff>169555</xdr:rowOff>
    </xdr:to>
    <xdr:pic>
      <xdr:nvPicPr>
        <xdr:cNvPr id="21" name="Picture 20" descr="Schematic Sketch - Pre-Design (&quot;The Line Up&quot; plan) photo&#10;">
          <a:extLst>
            <a:ext uri="{FF2B5EF4-FFF2-40B4-BE49-F238E27FC236}">
              <a16:creationId xmlns:a16="http://schemas.microsoft.com/office/drawing/2014/main" id="{00000000-0008-0000-0200-000015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xdr:blipFill>
      <xdr:spPr>
        <a:xfrm>
          <a:off x="6342719" y="4801223"/>
          <a:ext cx="3766545" cy="2677182"/>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9</xdr:col>
      <xdr:colOff>400050</xdr:colOff>
      <xdr:row>41</xdr:row>
      <xdr:rowOff>76200</xdr:rowOff>
    </xdr:from>
    <xdr:to>
      <xdr:col>16</xdr:col>
      <xdr:colOff>495299</xdr:colOff>
      <xdr:row>42</xdr:row>
      <xdr:rowOff>123825</xdr:rowOff>
    </xdr:to>
    <xdr:sp macro="" textlink="" fLocksText="0">
      <xdr:nvSpPr>
        <xdr:cNvPr id="22" name="TextBox 21" descr="Schematic Sketch - Pre-Design (&quot;The Line Up&quot; plan) photo&#10;">
          <a:extLst>
            <a:ext uri="{FF2B5EF4-FFF2-40B4-BE49-F238E27FC236}">
              <a16:creationId xmlns:a16="http://schemas.microsoft.com/office/drawing/2014/main" id="{00000000-0008-0000-0200-000016000000}"/>
            </a:ext>
          </a:extLst>
        </xdr:cNvPr>
        <xdr:cNvSpPr txBox="1"/>
      </xdr:nvSpPr>
      <xdr:spPr>
        <a:xfrm>
          <a:off x="5886450" y="3886200"/>
          <a:ext cx="4362449" cy="2381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baseline="0">
              <a:solidFill>
                <a:schemeClr val="bg1"/>
              </a:solidFill>
            </a:rPr>
            <a:t>Schematic Sketch - Pre-Design ("The Line Up" plan)</a:t>
          </a:r>
        </a:p>
        <a:p>
          <a:pPr algn="ctr"/>
          <a:endParaRPr lang="en-US" sz="1100" b="1">
            <a:solidFill>
              <a:schemeClr val="bg1"/>
            </a:solidFill>
          </a:endParaRPr>
        </a:p>
      </xdr:txBody>
    </xdr:sp>
    <xdr:clientData fLock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auricep\AppData\Local\Microsoft\Windows\Temporary%20Internet%20Files\Content.Outlook\RH3DCFLT\C-100%20Tests\C-100(2014)%20Test%20Wenatchee%20Valley.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ofm.wa.gov/budget/capitalforms/finalprojectcloseou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A. Acquisition"/>
      <sheetName val="B. Consultant Services"/>
      <sheetName val="C. Construction Contracts"/>
      <sheetName val="D. Equipment"/>
      <sheetName val="E. Artwork"/>
      <sheetName val="F. Project Management"/>
      <sheetName val="G. Other Costs"/>
      <sheetName val="Data Tables"/>
    </sheetNames>
    <sheetDataSet>
      <sheetData sheetId="0" refreshError="1"/>
      <sheetData sheetId="1">
        <row r="12">
          <cell r="C12">
            <v>0</v>
          </cell>
          <cell r="F12">
            <v>0</v>
          </cell>
        </row>
      </sheetData>
      <sheetData sheetId="2">
        <row r="52">
          <cell r="C52">
            <v>1191557.1799999997</v>
          </cell>
          <cell r="F52">
            <v>1246177</v>
          </cell>
        </row>
      </sheetData>
      <sheetData sheetId="3">
        <row r="76">
          <cell r="C76">
            <v>8544738.4000000004</v>
          </cell>
          <cell r="F76">
            <v>9030116</v>
          </cell>
        </row>
      </sheetData>
      <sheetData sheetId="4">
        <row r="20">
          <cell r="C20">
            <v>460700</v>
          </cell>
          <cell r="F20">
            <v>487698</v>
          </cell>
        </row>
      </sheetData>
      <sheetData sheetId="5">
        <row r="8">
          <cell r="C8">
            <v>0</v>
          </cell>
          <cell r="F8">
            <v>0</v>
          </cell>
        </row>
      </sheetData>
      <sheetData sheetId="6">
        <row r="8">
          <cell r="C8">
            <v>395563.75874000008</v>
          </cell>
          <cell r="F8">
            <v>418744</v>
          </cell>
        </row>
      </sheetData>
      <sheetData sheetId="7">
        <row r="10">
          <cell r="C10">
            <v>125000</v>
          </cell>
          <cell r="F10">
            <v>131150</v>
          </cell>
        </row>
      </sheetData>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Sheet3"/>
    </sheetNames>
    <sheetDataSet>
      <sheetData sheetId="0"/>
      <sheetData sheetId="1">
        <row r="12">
          <cell r="D12" t="str">
            <v>Design/Bid/Build</v>
          </cell>
        </row>
        <row r="13">
          <cell r="D13" t="str">
            <v>GC/CM</v>
          </cell>
        </row>
        <row r="14">
          <cell r="D14" t="str">
            <v>Design/Build</v>
          </cell>
        </row>
        <row r="15">
          <cell r="D15" t="str">
            <v>Other</v>
          </cell>
        </row>
      </sheetData>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ofm.wa.gov/budget/contacts/default.asp"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clinton.brown@ccs.spokane.edu"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50"/>
  <sheetViews>
    <sheetView showGridLines="0" topLeftCell="A20" workbookViewId="0">
      <selection activeCell="C40" sqref="C40:K42"/>
    </sheetView>
  </sheetViews>
  <sheetFormatPr defaultRowHeight="14.5" x14ac:dyDescent="0.35"/>
  <cols>
    <col min="1" max="1" width="1.54296875" customWidth="1"/>
    <col min="2" max="2" width="2.81640625" customWidth="1"/>
    <col min="3" max="3" width="15.54296875" customWidth="1"/>
    <col min="12" max="12" width="1.54296875" customWidth="1"/>
  </cols>
  <sheetData>
    <row r="1" spans="1:12" ht="21.5" thickTop="1" x14ac:dyDescent="0.5">
      <c r="A1" s="54"/>
      <c r="B1" s="144" t="s">
        <v>177</v>
      </c>
      <c r="C1" s="144"/>
      <c r="D1" s="144"/>
      <c r="E1" s="144"/>
      <c r="F1" s="144"/>
      <c r="G1" s="144"/>
      <c r="H1" s="144"/>
      <c r="I1" s="144"/>
      <c r="J1" s="144"/>
      <c r="K1" s="144"/>
      <c r="L1" s="55"/>
    </row>
    <row r="2" spans="1:12" ht="21.5" thickBot="1" x14ac:dyDescent="0.55000000000000004">
      <c r="A2" s="91"/>
      <c r="B2" s="145" t="s">
        <v>178</v>
      </c>
      <c r="C2" s="145"/>
      <c r="D2" s="145"/>
      <c r="E2" s="145"/>
      <c r="F2" s="145"/>
      <c r="G2" s="145"/>
      <c r="H2" s="145"/>
      <c r="I2" s="145"/>
      <c r="J2" s="145"/>
      <c r="K2" s="145"/>
      <c r="L2" s="93"/>
    </row>
    <row r="3" spans="1:12" ht="15" thickTop="1" x14ac:dyDescent="0.35"/>
    <row r="4" spans="1:12" ht="15.5" x14ac:dyDescent="0.35">
      <c r="B4" s="123" t="s">
        <v>182</v>
      </c>
      <c r="C4" s="13"/>
      <c r="D4" s="13"/>
      <c r="E4" s="13"/>
      <c r="F4" s="13"/>
      <c r="G4" s="13"/>
      <c r="H4" s="13"/>
      <c r="I4" s="13"/>
      <c r="J4" s="13"/>
      <c r="K4" s="14"/>
    </row>
    <row r="5" spans="1:12" ht="15.75" customHeight="1" x14ac:dyDescent="0.35">
      <c r="B5" s="146" t="s">
        <v>181</v>
      </c>
      <c r="C5" s="142"/>
      <c r="D5" s="142"/>
      <c r="E5" s="142"/>
      <c r="F5" s="142"/>
      <c r="G5" s="142"/>
      <c r="H5" s="142"/>
      <c r="I5" s="142"/>
      <c r="J5" s="142"/>
      <c r="K5" s="143"/>
    </row>
    <row r="6" spans="1:12" x14ac:dyDescent="0.35">
      <c r="B6" s="146"/>
      <c r="C6" s="142"/>
      <c r="D6" s="142"/>
      <c r="E6" s="142"/>
      <c r="F6" s="142"/>
      <c r="G6" s="142"/>
      <c r="H6" s="142"/>
      <c r="I6" s="142"/>
      <c r="J6" s="142"/>
      <c r="K6" s="143"/>
    </row>
    <row r="7" spans="1:12" x14ac:dyDescent="0.35">
      <c r="B7" s="146"/>
      <c r="C7" s="142"/>
      <c r="D7" s="142"/>
      <c r="E7" s="142"/>
      <c r="F7" s="142"/>
      <c r="G7" s="142"/>
      <c r="H7" s="142"/>
      <c r="I7" s="142"/>
      <c r="J7" s="142"/>
      <c r="K7" s="143"/>
    </row>
    <row r="8" spans="1:12" x14ac:dyDescent="0.35">
      <c r="B8" s="146"/>
      <c r="C8" s="142"/>
      <c r="D8" s="142"/>
      <c r="E8" s="142"/>
      <c r="F8" s="142"/>
      <c r="G8" s="142"/>
      <c r="H8" s="142"/>
      <c r="I8" s="142"/>
      <c r="J8" s="142"/>
      <c r="K8" s="143"/>
    </row>
    <row r="9" spans="1:12" x14ac:dyDescent="0.35">
      <c r="B9" s="146"/>
      <c r="C9" s="142"/>
      <c r="D9" s="142"/>
      <c r="E9" s="142"/>
      <c r="F9" s="142"/>
      <c r="G9" s="142"/>
      <c r="H9" s="142"/>
      <c r="I9" s="142"/>
      <c r="J9" s="142"/>
      <c r="K9" s="143"/>
    </row>
    <row r="10" spans="1:12" ht="9" customHeight="1" x14ac:dyDescent="0.35">
      <c r="B10" s="146"/>
      <c r="C10" s="142"/>
      <c r="D10" s="142"/>
      <c r="E10" s="142"/>
      <c r="F10" s="142"/>
      <c r="G10" s="142"/>
      <c r="H10" s="142"/>
      <c r="I10" s="142"/>
      <c r="J10" s="142"/>
      <c r="K10" s="143"/>
    </row>
    <row r="11" spans="1:12" x14ac:dyDescent="0.35">
      <c r="B11" s="146" t="s">
        <v>180</v>
      </c>
      <c r="C11" s="142"/>
      <c r="D11" s="142"/>
      <c r="E11" s="142"/>
      <c r="F11" s="142"/>
      <c r="G11" s="142"/>
      <c r="H11" s="142"/>
      <c r="I11" s="142"/>
      <c r="J11" s="142"/>
      <c r="K11" s="143"/>
    </row>
    <row r="12" spans="1:12" x14ac:dyDescent="0.35">
      <c r="B12" s="146"/>
      <c r="C12" s="142"/>
      <c r="D12" s="142"/>
      <c r="E12" s="142"/>
      <c r="F12" s="142"/>
      <c r="G12" s="142"/>
      <c r="H12" s="142"/>
      <c r="I12" s="142"/>
      <c r="J12" s="142"/>
      <c r="K12" s="143"/>
    </row>
    <row r="13" spans="1:12" x14ac:dyDescent="0.35">
      <c r="B13" s="146"/>
      <c r="C13" s="142"/>
      <c r="D13" s="142"/>
      <c r="E13" s="142"/>
      <c r="F13" s="142"/>
      <c r="G13" s="142"/>
      <c r="H13" s="142"/>
      <c r="I13" s="142"/>
      <c r="J13" s="142"/>
      <c r="K13" s="143"/>
    </row>
    <row r="14" spans="1:12" x14ac:dyDescent="0.35">
      <c r="B14" s="146"/>
      <c r="C14" s="142"/>
      <c r="D14" s="142"/>
      <c r="E14" s="142"/>
      <c r="F14" s="142"/>
      <c r="G14" s="142"/>
      <c r="H14" s="142"/>
      <c r="I14" s="142"/>
      <c r="J14" s="142"/>
      <c r="K14" s="143"/>
    </row>
    <row r="15" spans="1:12" x14ac:dyDescent="0.35">
      <c r="B15" s="146"/>
      <c r="C15" s="142"/>
      <c r="D15" s="142"/>
      <c r="E15" s="142"/>
      <c r="F15" s="142"/>
      <c r="G15" s="142"/>
      <c r="H15" s="142"/>
      <c r="I15" s="142"/>
      <c r="J15" s="142"/>
      <c r="K15" s="143"/>
    </row>
    <row r="16" spans="1:12" x14ac:dyDescent="0.35">
      <c r="B16" s="146"/>
      <c r="C16" s="142"/>
      <c r="D16" s="142"/>
      <c r="E16" s="142"/>
      <c r="F16" s="142"/>
      <c r="G16" s="142"/>
      <c r="H16" s="142"/>
      <c r="I16" s="142"/>
      <c r="J16" s="142"/>
      <c r="K16" s="143"/>
    </row>
    <row r="17" spans="2:11" ht="9" customHeight="1" x14ac:dyDescent="0.35">
      <c r="B17" s="15"/>
      <c r="K17" s="16"/>
    </row>
    <row r="18" spans="2:11" ht="15" customHeight="1" x14ac:dyDescent="0.35">
      <c r="B18" s="146" t="s">
        <v>183</v>
      </c>
      <c r="C18" s="142"/>
      <c r="D18" s="142"/>
      <c r="E18" s="142"/>
      <c r="F18" s="142"/>
      <c r="G18" s="142"/>
      <c r="H18" s="142"/>
      <c r="I18" s="142"/>
      <c r="J18" s="142"/>
      <c r="K18" s="143"/>
    </row>
    <row r="19" spans="2:11" x14ac:dyDescent="0.35">
      <c r="B19" s="146"/>
      <c r="C19" s="142"/>
      <c r="D19" s="142"/>
      <c r="E19" s="142"/>
      <c r="F19" s="142"/>
      <c r="G19" s="142"/>
      <c r="H19" s="142"/>
      <c r="I19" s="142"/>
      <c r="J19" s="142"/>
      <c r="K19" s="143"/>
    </row>
    <row r="20" spans="2:11" x14ac:dyDescent="0.35">
      <c r="B20" s="146"/>
      <c r="C20" s="142"/>
      <c r="D20" s="142"/>
      <c r="E20" s="142"/>
      <c r="F20" s="142"/>
      <c r="G20" s="142"/>
      <c r="H20" s="142"/>
      <c r="I20" s="142"/>
      <c r="J20" s="142"/>
      <c r="K20" s="143"/>
    </row>
    <row r="21" spans="2:11" ht="9" customHeight="1" x14ac:dyDescent="0.35">
      <c r="B21" s="147"/>
      <c r="C21" s="148"/>
      <c r="D21" s="148"/>
      <c r="E21" s="148"/>
      <c r="F21" s="148"/>
      <c r="G21" s="148"/>
      <c r="H21" s="148"/>
      <c r="I21" s="148"/>
      <c r="J21" s="148"/>
      <c r="K21" s="149"/>
    </row>
    <row r="23" spans="2:11" ht="15.5" x14ac:dyDescent="0.35">
      <c r="B23" s="123" t="s">
        <v>179</v>
      </c>
      <c r="C23" s="13"/>
      <c r="D23" s="13"/>
      <c r="E23" s="13"/>
      <c r="F23" s="13"/>
      <c r="G23" s="13"/>
      <c r="H23" s="13"/>
      <c r="I23" s="13"/>
      <c r="J23" s="13"/>
      <c r="K23" s="14"/>
    </row>
    <row r="24" spans="2:11" x14ac:dyDescent="0.35">
      <c r="B24" s="146" t="s">
        <v>194</v>
      </c>
      <c r="C24" s="142"/>
      <c r="D24" s="142"/>
      <c r="E24" s="142"/>
      <c r="F24" s="142"/>
      <c r="G24" s="142"/>
      <c r="H24" s="142"/>
      <c r="I24" s="142"/>
      <c r="J24" s="142"/>
      <c r="K24" s="143"/>
    </row>
    <row r="25" spans="2:11" x14ac:dyDescent="0.35">
      <c r="B25" s="146"/>
      <c r="C25" s="142"/>
      <c r="D25" s="142"/>
      <c r="E25" s="142"/>
      <c r="F25" s="142"/>
      <c r="G25" s="142"/>
      <c r="H25" s="142"/>
      <c r="I25" s="142"/>
      <c r="J25" s="142"/>
      <c r="K25" s="143"/>
    </row>
    <row r="26" spans="2:11" x14ac:dyDescent="0.35">
      <c r="B26" s="146"/>
      <c r="C26" s="142"/>
      <c r="D26" s="142"/>
      <c r="E26" s="142"/>
      <c r="F26" s="142"/>
      <c r="G26" s="142"/>
      <c r="H26" s="142"/>
      <c r="I26" s="142"/>
      <c r="J26" s="142"/>
      <c r="K26" s="143"/>
    </row>
    <row r="27" spans="2:11" x14ac:dyDescent="0.35">
      <c r="B27" s="146"/>
      <c r="C27" s="142"/>
      <c r="D27" s="142"/>
      <c r="E27" s="142"/>
      <c r="F27" s="142"/>
      <c r="G27" s="142"/>
      <c r="H27" s="142"/>
      <c r="I27" s="142"/>
      <c r="J27" s="142"/>
      <c r="K27" s="143"/>
    </row>
    <row r="28" spans="2:11" ht="9" customHeight="1" x14ac:dyDescent="0.35">
      <c r="B28" s="15"/>
      <c r="K28" s="16"/>
    </row>
    <row r="29" spans="2:11" x14ac:dyDescent="0.35">
      <c r="B29" s="150" t="s">
        <v>184</v>
      </c>
      <c r="C29" s="151"/>
      <c r="D29" s="151"/>
      <c r="E29" s="151"/>
      <c r="F29" s="151"/>
      <c r="G29" s="151"/>
      <c r="H29" s="151"/>
      <c r="I29" s="151"/>
      <c r="J29" s="151"/>
      <c r="K29" s="152"/>
    </row>
    <row r="30" spans="2:11" ht="9.75" customHeight="1" x14ac:dyDescent="0.35">
      <c r="B30" s="18"/>
      <c r="C30" s="19"/>
      <c r="D30" s="19"/>
      <c r="E30" s="19"/>
      <c r="F30" s="19"/>
      <c r="G30" s="19"/>
      <c r="H30" s="19"/>
      <c r="I30" s="19"/>
      <c r="J30" s="19"/>
      <c r="K30" s="20"/>
    </row>
    <row r="31" spans="2:11" ht="9" customHeight="1" x14ac:dyDescent="0.35"/>
    <row r="32" spans="2:11" ht="15.5" x14ac:dyDescent="0.35">
      <c r="B32" s="123" t="s">
        <v>185</v>
      </c>
      <c r="C32" s="13"/>
      <c r="D32" s="13"/>
      <c r="E32" s="13"/>
      <c r="F32" s="13"/>
      <c r="G32" s="13"/>
      <c r="H32" s="13"/>
      <c r="I32" s="13"/>
      <c r="J32" s="13"/>
      <c r="K32" s="14"/>
    </row>
    <row r="33" spans="2:11" x14ac:dyDescent="0.35">
      <c r="B33" s="15" t="s">
        <v>188</v>
      </c>
      <c r="C33" t="s">
        <v>186</v>
      </c>
      <c r="K33" s="16"/>
    </row>
    <row r="34" spans="2:11" ht="15" customHeight="1" x14ac:dyDescent="0.35">
      <c r="B34" s="15" t="s">
        <v>189</v>
      </c>
      <c r="C34" s="142" t="s">
        <v>187</v>
      </c>
      <c r="D34" s="142"/>
      <c r="E34" s="142"/>
      <c r="F34" s="142"/>
      <c r="G34" s="142"/>
      <c r="H34" s="142"/>
      <c r="I34" s="142"/>
      <c r="J34" s="142"/>
      <c r="K34" s="143"/>
    </row>
    <row r="35" spans="2:11" x14ac:dyDescent="0.35">
      <c r="B35" s="128"/>
      <c r="C35" s="142"/>
      <c r="D35" s="142"/>
      <c r="E35" s="142"/>
      <c r="F35" s="142"/>
      <c r="G35" s="142"/>
      <c r="H35" s="142"/>
      <c r="I35" s="142"/>
      <c r="J35" s="142"/>
      <c r="K35" s="143"/>
    </row>
    <row r="36" spans="2:11" x14ac:dyDescent="0.35">
      <c r="B36" s="128"/>
      <c r="C36" s="142"/>
      <c r="D36" s="142"/>
      <c r="E36" s="142"/>
      <c r="F36" s="142"/>
      <c r="G36" s="142"/>
      <c r="H36" s="142"/>
      <c r="I36" s="142"/>
      <c r="J36" s="142"/>
      <c r="K36" s="143"/>
    </row>
    <row r="37" spans="2:11" ht="15" customHeight="1" x14ac:dyDescent="0.35">
      <c r="B37" s="15" t="s">
        <v>190</v>
      </c>
      <c r="C37" s="142" t="s">
        <v>198</v>
      </c>
      <c r="D37" s="142"/>
      <c r="E37" s="142"/>
      <c r="F37" s="142"/>
      <c r="G37" s="142"/>
      <c r="H37" s="142"/>
      <c r="I37" s="142"/>
      <c r="J37" s="142"/>
      <c r="K37" s="143"/>
    </row>
    <row r="38" spans="2:11" x14ac:dyDescent="0.35">
      <c r="B38" s="15"/>
      <c r="C38" s="142"/>
      <c r="D38" s="142"/>
      <c r="E38" s="142"/>
      <c r="F38" s="142"/>
      <c r="G38" s="142"/>
      <c r="H38" s="142"/>
      <c r="I38" s="142"/>
      <c r="J38" s="142"/>
      <c r="K38" s="143"/>
    </row>
    <row r="39" spans="2:11" x14ac:dyDescent="0.35">
      <c r="B39" s="15"/>
      <c r="C39" s="142"/>
      <c r="D39" s="142"/>
      <c r="E39" s="142"/>
      <c r="F39" s="142"/>
      <c r="G39" s="142"/>
      <c r="H39" s="142"/>
      <c r="I39" s="142"/>
      <c r="J39" s="142"/>
      <c r="K39" s="143"/>
    </row>
    <row r="40" spans="2:11" ht="15" customHeight="1" x14ac:dyDescent="0.35">
      <c r="B40" s="15" t="s">
        <v>199</v>
      </c>
      <c r="C40" s="142" t="s">
        <v>200</v>
      </c>
      <c r="D40" s="142"/>
      <c r="E40" s="142"/>
      <c r="F40" s="142"/>
      <c r="G40" s="142"/>
      <c r="H40" s="142"/>
      <c r="I40" s="142"/>
      <c r="J40" s="142"/>
      <c r="K40" s="143"/>
    </row>
    <row r="41" spans="2:11" x14ac:dyDescent="0.35">
      <c r="B41" s="15"/>
      <c r="C41" s="142"/>
      <c r="D41" s="142"/>
      <c r="E41" s="142"/>
      <c r="F41" s="142"/>
      <c r="G41" s="142"/>
      <c r="H41" s="142"/>
      <c r="I41" s="142"/>
      <c r="J41" s="142"/>
      <c r="K41" s="143"/>
    </row>
    <row r="42" spans="2:11" x14ac:dyDescent="0.35">
      <c r="B42" s="15"/>
      <c r="C42" s="142"/>
      <c r="D42" s="142"/>
      <c r="E42" s="142"/>
      <c r="F42" s="142"/>
      <c r="G42" s="142"/>
      <c r="H42" s="142"/>
      <c r="I42" s="142"/>
      <c r="J42" s="142"/>
      <c r="K42" s="143"/>
    </row>
    <row r="43" spans="2:11" ht="15" customHeight="1" x14ac:dyDescent="0.35">
      <c r="B43" s="15" t="s">
        <v>201</v>
      </c>
      <c r="C43" s="142" t="s">
        <v>202</v>
      </c>
      <c r="D43" s="142"/>
      <c r="E43" s="142"/>
      <c r="F43" s="142"/>
      <c r="G43" s="142"/>
      <c r="H43" s="142"/>
      <c r="I43" s="142"/>
      <c r="J43" s="142"/>
      <c r="K43" s="143"/>
    </row>
    <row r="44" spans="2:11" x14ac:dyDescent="0.35">
      <c r="B44" s="15"/>
      <c r="C44" s="142"/>
      <c r="D44" s="142"/>
      <c r="E44" s="142"/>
      <c r="F44" s="142"/>
      <c r="G44" s="142"/>
      <c r="H44" s="142"/>
      <c r="I44" s="142"/>
      <c r="J44" s="142"/>
      <c r="K44" s="143"/>
    </row>
    <row r="45" spans="2:11" ht="15" customHeight="1" x14ac:dyDescent="0.35">
      <c r="B45" s="15" t="s">
        <v>203</v>
      </c>
      <c r="C45" s="142" t="s">
        <v>205</v>
      </c>
      <c r="D45" s="142"/>
      <c r="E45" s="142"/>
      <c r="F45" s="142"/>
      <c r="G45" s="142"/>
      <c r="H45" s="142"/>
      <c r="I45" s="142"/>
      <c r="J45" s="142"/>
      <c r="K45" s="143"/>
    </row>
    <row r="46" spans="2:11" x14ac:dyDescent="0.35">
      <c r="B46" s="15"/>
      <c r="C46" s="142"/>
      <c r="D46" s="142"/>
      <c r="E46" s="142"/>
      <c r="F46" s="142"/>
      <c r="G46" s="142"/>
      <c r="H46" s="142"/>
      <c r="I46" s="142"/>
      <c r="J46" s="142"/>
      <c r="K46" s="143"/>
    </row>
    <row r="47" spans="2:11" x14ac:dyDescent="0.35">
      <c r="B47" s="15"/>
      <c r="C47" s="142"/>
      <c r="D47" s="142"/>
      <c r="E47" s="142"/>
      <c r="F47" s="142"/>
      <c r="G47" s="142"/>
      <c r="H47" s="142"/>
      <c r="I47" s="142"/>
      <c r="J47" s="142"/>
      <c r="K47" s="143"/>
    </row>
    <row r="48" spans="2:11" x14ac:dyDescent="0.35">
      <c r="B48" s="15"/>
      <c r="C48" s="142"/>
      <c r="D48" s="142"/>
      <c r="E48" s="142"/>
      <c r="F48" s="142"/>
      <c r="G48" s="142"/>
      <c r="H48" s="142"/>
      <c r="I48" s="142"/>
      <c r="J48" s="142"/>
      <c r="K48" s="143"/>
    </row>
    <row r="49" spans="2:11" x14ac:dyDescent="0.35">
      <c r="B49" s="15"/>
      <c r="C49" s="142"/>
      <c r="D49" s="142"/>
      <c r="E49" s="142"/>
      <c r="F49" s="142"/>
      <c r="G49" s="142"/>
      <c r="H49" s="142"/>
      <c r="I49" s="142"/>
      <c r="J49" s="142"/>
      <c r="K49" s="143"/>
    </row>
    <row r="50" spans="2:11" ht="7.5" customHeight="1" x14ac:dyDescent="0.35">
      <c r="B50" s="18"/>
      <c r="C50" s="19"/>
      <c r="D50" s="19"/>
      <c r="E50" s="19"/>
      <c r="F50" s="19"/>
      <c r="G50" s="19"/>
      <c r="H50" s="19"/>
      <c r="I50" s="19"/>
      <c r="J50" s="19"/>
      <c r="K50" s="20"/>
    </row>
  </sheetData>
  <sheetProtection password="E721" sheet="1" objects="1" scenarios="1"/>
  <mergeCells count="12">
    <mergeCell ref="C43:K44"/>
    <mergeCell ref="C45:K49"/>
    <mergeCell ref="B1:K1"/>
    <mergeCell ref="B2:K2"/>
    <mergeCell ref="B5:K10"/>
    <mergeCell ref="B11:K16"/>
    <mergeCell ref="C34:K36"/>
    <mergeCell ref="B18:K21"/>
    <mergeCell ref="B24:K27"/>
    <mergeCell ref="B29:K29"/>
    <mergeCell ref="C37:K39"/>
    <mergeCell ref="C40:K42"/>
  </mergeCells>
  <hyperlinks>
    <hyperlink ref="B29" r:id="rId1" xr:uid="{00000000-0004-0000-0000-000000000000}"/>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36"/>
  <sheetViews>
    <sheetView showGridLines="0" tabSelected="1" topLeftCell="A96" zoomScaleNormal="100" workbookViewId="0">
      <selection activeCell="B115" sqref="B115:I134"/>
    </sheetView>
  </sheetViews>
  <sheetFormatPr defaultColWidth="9.1796875" defaultRowHeight="14.5" x14ac:dyDescent="0.35"/>
  <cols>
    <col min="1" max="1" width="1.54296875" customWidth="1"/>
    <col min="2" max="2" width="35.453125" customWidth="1"/>
    <col min="3" max="7" width="14.54296875" customWidth="1"/>
    <col min="8" max="8" width="17.26953125" customWidth="1"/>
    <col min="9" max="9" width="14.54296875" customWidth="1"/>
    <col min="10" max="10" width="1.54296875" customWidth="1"/>
  </cols>
  <sheetData>
    <row r="1" spans="1:13" ht="21.5" thickTop="1" x14ac:dyDescent="0.5">
      <c r="A1" s="54"/>
      <c r="B1" s="189" t="s">
        <v>57</v>
      </c>
      <c r="C1" s="189"/>
      <c r="D1" s="189"/>
      <c r="E1" s="189"/>
      <c r="F1" s="189"/>
      <c r="G1" s="189"/>
      <c r="H1" s="189"/>
      <c r="I1" s="189"/>
      <c r="J1" s="55"/>
    </row>
    <row r="2" spans="1:13" x14ac:dyDescent="0.35">
      <c r="A2" s="56"/>
      <c r="B2" s="129"/>
      <c r="C2" s="129"/>
      <c r="D2" s="129"/>
      <c r="E2" s="129" t="s">
        <v>207</v>
      </c>
      <c r="F2" s="129"/>
      <c r="G2" s="129"/>
      <c r="H2" s="129"/>
      <c r="I2" s="129"/>
      <c r="J2" s="57"/>
    </row>
    <row r="3" spans="1:13" ht="21" x14ac:dyDescent="0.5">
      <c r="A3" s="56"/>
      <c r="B3" s="190" t="s">
        <v>170</v>
      </c>
      <c r="C3" s="190"/>
      <c r="D3" s="190"/>
      <c r="E3" s="190"/>
      <c r="F3" s="190"/>
      <c r="G3" s="190"/>
      <c r="H3" s="190"/>
      <c r="I3" s="190"/>
      <c r="J3" s="57"/>
    </row>
    <row r="4" spans="1:13" ht="21" customHeight="1" x14ac:dyDescent="0.5">
      <c r="A4" s="58"/>
      <c r="B4" s="195" t="s">
        <v>220</v>
      </c>
      <c r="C4" s="195"/>
      <c r="D4" s="195"/>
      <c r="E4" s="195"/>
      <c r="F4" s="195"/>
      <c r="G4" s="195"/>
      <c r="H4" s="195"/>
      <c r="I4" s="195"/>
      <c r="J4" s="59"/>
    </row>
    <row r="5" spans="1:13" s="1" customFormat="1" x14ac:dyDescent="0.35">
      <c r="A5" s="60"/>
      <c r="B5" t="s">
        <v>59</v>
      </c>
      <c r="C5" s="174">
        <v>699</v>
      </c>
      <c r="D5" s="174"/>
      <c r="E5" s="174"/>
      <c r="F5" s="174"/>
      <c r="G5" s="174"/>
      <c r="H5" s="174"/>
      <c r="J5" s="61"/>
    </row>
    <row r="6" spans="1:13" s="1" customFormat="1" x14ac:dyDescent="0.35">
      <c r="A6" s="60"/>
      <c r="B6" t="s">
        <v>60</v>
      </c>
      <c r="C6" s="192" t="s">
        <v>211</v>
      </c>
      <c r="D6" s="193"/>
      <c r="E6" s="193"/>
      <c r="F6" s="193"/>
      <c r="G6" s="193"/>
      <c r="H6" s="194"/>
      <c r="J6" s="61"/>
    </row>
    <row r="7" spans="1:13" s="1" customFormat="1" ht="15" thickBot="1" x14ac:dyDescent="0.4">
      <c r="A7" s="62"/>
      <c r="B7" s="63" t="s">
        <v>143</v>
      </c>
      <c r="C7" s="191">
        <v>40000107</v>
      </c>
      <c r="D7" s="191"/>
      <c r="E7" s="191"/>
      <c r="F7" s="191"/>
      <c r="G7" s="191"/>
      <c r="H7" s="191"/>
      <c r="I7" s="64"/>
      <c r="J7" s="65"/>
    </row>
    <row r="8" spans="1:13" s="1" customFormat="1" ht="10" customHeight="1" thickTop="1" x14ac:dyDescent="0.35">
      <c r="A8" s="60"/>
      <c r="B8"/>
      <c r="C8"/>
      <c r="D8" s="45"/>
      <c r="J8" s="61"/>
    </row>
    <row r="9" spans="1:13" s="1" customFormat="1" x14ac:dyDescent="0.35">
      <c r="A9" s="60"/>
      <c r="B9" s="130" t="s">
        <v>61</v>
      </c>
      <c r="C9" s="131"/>
      <c r="D9" s="131"/>
      <c r="E9" s="131"/>
      <c r="F9" s="131"/>
      <c r="G9" s="131"/>
      <c r="H9" s="131"/>
      <c r="I9" s="132"/>
      <c r="J9" s="61"/>
    </row>
    <row r="10" spans="1:13" s="1" customFormat="1" x14ac:dyDescent="0.35">
      <c r="A10" s="60"/>
      <c r="B10" s="15" t="s">
        <v>62</v>
      </c>
      <c r="C10" s="174" t="s">
        <v>212</v>
      </c>
      <c r="D10" s="174"/>
      <c r="E10" s="174"/>
      <c r="F10" s="174"/>
      <c r="G10" s="174"/>
      <c r="H10" s="174"/>
      <c r="I10" s="66"/>
      <c r="J10" s="61"/>
    </row>
    <row r="11" spans="1:13" s="1" customFormat="1" x14ac:dyDescent="0.35">
      <c r="A11" s="60"/>
      <c r="B11" s="15" t="s">
        <v>63</v>
      </c>
      <c r="C11" s="175" t="s">
        <v>213</v>
      </c>
      <c r="D11" s="175"/>
      <c r="E11" s="175"/>
      <c r="F11" s="175"/>
      <c r="G11" s="175"/>
      <c r="H11" s="175"/>
      <c r="I11" s="66"/>
      <c r="J11" s="61"/>
    </row>
    <row r="12" spans="1:13" s="1" customFormat="1" x14ac:dyDescent="0.35">
      <c r="A12" s="60"/>
      <c r="B12" s="18" t="s">
        <v>64</v>
      </c>
      <c r="C12" s="176" t="s">
        <v>214</v>
      </c>
      <c r="D12" s="176"/>
      <c r="E12" s="176"/>
      <c r="F12" s="176"/>
      <c r="G12" s="176"/>
      <c r="H12" s="176"/>
      <c r="I12" s="67"/>
      <c r="J12" s="61"/>
    </row>
    <row r="13" spans="1:13" ht="10" customHeight="1" thickBot="1" x14ac:dyDescent="0.4">
      <c r="A13" s="56"/>
      <c r="D13" s="68"/>
      <c r="J13" s="57"/>
      <c r="M13" s="1"/>
    </row>
    <row r="14" spans="1:13" s="69" customFormat="1" ht="27" customHeight="1" thickTop="1" thickBot="1" x14ac:dyDescent="0.4">
      <c r="A14" s="133" t="s">
        <v>153</v>
      </c>
      <c r="B14" s="134"/>
      <c r="C14" s="134"/>
      <c r="D14" s="134"/>
      <c r="E14" s="134"/>
      <c r="F14" s="134"/>
      <c r="G14" s="134"/>
      <c r="H14" s="134"/>
      <c r="I14" s="134"/>
      <c r="J14" s="135"/>
      <c r="M14" s="1"/>
    </row>
    <row r="15" spans="1:13" ht="10" customHeight="1" thickTop="1" x14ac:dyDescent="0.35">
      <c r="A15" s="56"/>
      <c r="D15" s="68"/>
      <c r="J15" s="57"/>
      <c r="M15" s="1"/>
    </row>
    <row r="16" spans="1:13" ht="15" customHeight="1" x14ac:dyDescent="0.35">
      <c r="A16" s="56"/>
      <c r="B16" s="70" t="s">
        <v>0</v>
      </c>
      <c r="C16" s="179" t="s">
        <v>215</v>
      </c>
      <c r="D16" s="180"/>
      <c r="E16" s="180"/>
      <c r="F16" s="180"/>
      <c r="G16" s="180"/>
      <c r="H16" s="180"/>
      <c r="I16" s="181"/>
      <c r="J16" s="57"/>
      <c r="M16" s="1"/>
    </row>
    <row r="17" spans="1:13" ht="15" customHeight="1" x14ac:dyDescent="0.35">
      <c r="A17" s="56"/>
      <c r="B17" s="188" t="s">
        <v>73</v>
      </c>
      <c r="C17" s="182"/>
      <c r="D17" s="183"/>
      <c r="E17" s="183"/>
      <c r="F17" s="183"/>
      <c r="G17" s="183"/>
      <c r="H17" s="183"/>
      <c r="I17" s="184"/>
      <c r="J17" s="57"/>
      <c r="M17" s="1"/>
    </row>
    <row r="18" spans="1:13" x14ac:dyDescent="0.35">
      <c r="A18" s="56"/>
      <c r="B18" s="188"/>
      <c r="C18" s="182"/>
      <c r="D18" s="183"/>
      <c r="E18" s="183"/>
      <c r="F18" s="183"/>
      <c r="G18" s="183"/>
      <c r="H18" s="183"/>
      <c r="I18" s="184"/>
      <c r="J18" s="57"/>
      <c r="M18" s="1"/>
    </row>
    <row r="19" spans="1:13" x14ac:dyDescent="0.35">
      <c r="A19" s="56"/>
      <c r="B19" s="188"/>
      <c r="C19" s="185"/>
      <c r="D19" s="186"/>
      <c r="E19" s="186"/>
      <c r="F19" s="186"/>
      <c r="G19" s="186"/>
      <c r="H19" s="186"/>
      <c r="I19" s="187"/>
      <c r="J19" s="57"/>
      <c r="M19" s="1"/>
    </row>
    <row r="20" spans="1:13" ht="10" customHeight="1" x14ac:dyDescent="0.35">
      <c r="A20" s="56"/>
      <c r="B20" s="71"/>
      <c r="C20" s="72"/>
      <c r="D20" s="72"/>
      <c r="E20" s="72"/>
      <c r="F20" s="72"/>
      <c r="G20" s="72"/>
      <c r="H20" s="72"/>
      <c r="I20" s="112"/>
      <c r="J20" s="57"/>
      <c r="M20" s="1"/>
    </row>
    <row r="21" spans="1:13" x14ac:dyDescent="0.35">
      <c r="A21" s="56"/>
      <c r="B21" s="40" t="s">
        <v>65</v>
      </c>
      <c r="C21" s="179" t="s">
        <v>221</v>
      </c>
      <c r="D21" s="180"/>
      <c r="E21" s="180"/>
      <c r="F21" s="180"/>
      <c r="G21" s="180"/>
      <c r="H21" s="180"/>
      <c r="I21" s="181"/>
      <c r="J21" s="57"/>
      <c r="M21" s="1"/>
    </row>
    <row r="22" spans="1:13" ht="15" customHeight="1" x14ac:dyDescent="0.35">
      <c r="A22" s="56"/>
      <c r="B22" s="177" t="s">
        <v>144</v>
      </c>
      <c r="C22" s="182"/>
      <c r="D22" s="183"/>
      <c r="E22" s="183"/>
      <c r="F22" s="183"/>
      <c r="G22" s="183"/>
      <c r="H22" s="183"/>
      <c r="I22" s="184"/>
      <c r="J22" s="57"/>
      <c r="M22" s="1"/>
    </row>
    <row r="23" spans="1:13" x14ac:dyDescent="0.35">
      <c r="A23" s="56"/>
      <c r="B23" s="177"/>
      <c r="C23" s="182"/>
      <c r="D23" s="183"/>
      <c r="E23" s="183"/>
      <c r="F23" s="183"/>
      <c r="G23" s="183"/>
      <c r="H23" s="183"/>
      <c r="I23" s="184"/>
      <c r="J23" s="57"/>
      <c r="M23" s="1"/>
    </row>
    <row r="24" spans="1:13" x14ac:dyDescent="0.35">
      <c r="A24" s="56"/>
      <c r="B24" s="177"/>
      <c r="C24" s="182"/>
      <c r="D24" s="183"/>
      <c r="E24" s="183"/>
      <c r="F24" s="183"/>
      <c r="G24" s="183"/>
      <c r="H24" s="183"/>
      <c r="I24" s="184"/>
      <c r="J24" s="57"/>
      <c r="M24" s="1"/>
    </row>
    <row r="25" spans="1:13" x14ac:dyDescent="0.35">
      <c r="A25" s="56"/>
      <c r="B25" s="177"/>
      <c r="C25" s="182"/>
      <c r="D25" s="183"/>
      <c r="E25" s="183"/>
      <c r="F25" s="183"/>
      <c r="G25" s="183"/>
      <c r="H25" s="183"/>
      <c r="I25" s="184"/>
      <c r="J25" s="57"/>
      <c r="M25" s="1"/>
    </row>
    <row r="26" spans="1:13" ht="5.5" customHeight="1" x14ac:dyDescent="0.35">
      <c r="A26" s="56"/>
      <c r="B26" s="177"/>
      <c r="C26" s="182"/>
      <c r="D26" s="183"/>
      <c r="E26" s="183"/>
      <c r="F26" s="183"/>
      <c r="G26" s="183"/>
      <c r="H26" s="183"/>
      <c r="I26" s="184"/>
      <c r="J26" s="57"/>
      <c r="M26" s="1"/>
    </row>
    <row r="27" spans="1:13" x14ac:dyDescent="0.35">
      <c r="A27" s="56"/>
      <c r="B27" s="178"/>
      <c r="C27" s="185"/>
      <c r="D27" s="186"/>
      <c r="E27" s="186"/>
      <c r="F27" s="186"/>
      <c r="G27" s="186"/>
      <c r="H27" s="186"/>
      <c r="I27" s="187"/>
      <c r="J27" s="57"/>
      <c r="M27" s="1"/>
    </row>
    <row r="28" spans="1:13" ht="10" customHeight="1" x14ac:dyDescent="0.35">
      <c r="A28" s="56"/>
      <c r="D28" s="68"/>
      <c r="J28" s="57"/>
      <c r="M28" s="1"/>
    </row>
    <row r="29" spans="1:13" s="1" customFormat="1" x14ac:dyDescent="0.35">
      <c r="A29" s="60"/>
      <c r="B29" s="130" t="s">
        <v>154</v>
      </c>
      <c r="C29" s="131"/>
      <c r="D29" s="131"/>
      <c r="E29" s="131"/>
      <c r="F29" s="131"/>
      <c r="G29" s="131"/>
      <c r="H29" s="131"/>
      <c r="I29" s="132"/>
      <c r="J29" s="61"/>
    </row>
    <row r="30" spans="1:13" ht="15" customHeight="1" thickBot="1" x14ac:dyDescent="0.4">
      <c r="A30" s="56"/>
      <c r="B30" s="73"/>
      <c r="C30" s="159" t="s">
        <v>175</v>
      </c>
      <c r="D30" s="160"/>
      <c r="E30" s="160"/>
      <c r="F30" s="160"/>
      <c r="G30" s="160"/>
      <c r="H30" s="161"/>
      <c r="I30" s="162"/>
      <c r="J30" s="57"/>
      <c r="M30" s="1"/>
    </row>
    <row r="31" spans="1:13" ht="15" customHeight="1" x14ac:dyDescent="0.35">
      <c r="A31" s="56"/>
      <c r="B31" s="73"/>
      <c r="C31" s="159" t="s">
        <v>158</v>
      </c>
      <c r="D31" s="162"/>
      <c r="E31" s="159" t="s">
        <v>159</v>
      </c>
      <c r="F31" s="160"/>
      <c r="G31" s="160"/>
      <c r="H31" s="163" t="s">
        <v>1</v>
      </c>
      <c r="I31" s="165" t="s">
        <v>67</v>
      </c>
      <c r="J31" s="57"/>
      <c r="M31" s="1"/>
    </row>
    <row r="32" spans="1:13" s="1" customFormat="1" ht="29" x14ac:dyDescent="0.35">
      <c r="A32" s="60"/>
      <c r="B32" s="10" t="s">
        <v>156</v>
      </c>
      <c r="C32" s="74" t="s">
        <v>161</v>
      </c>
      <c r="D32" s="4" t="s">
        <v>208</v>
      </c>
      <c r="E32" s="4" t="s">
        <v>209</v>
      </c>
      <c r="F32" s="4" t="s">
        <v>210</v>
      </c>
      <c r="G32" s="5" t="s">
        <v>160</v>
      </c>
      <c r="H32" s="164"/>
      <c r="I32" s="166"/>
      <c r="J32" s="61"/>
    </row>
    <row r="33" spans="1:13" x14ac:dyDescent="0.35">
      <c r="A33" s="56"/>
      <c r="B33" s="6" t="s">
        <v>2</v>
      </c>
      <c r="C33" s="48">
        <f>SUM(C34:C37)</f>
        <v>0</v>
      </c>
      <c r="D33" s="48">
        <f>SUM(D34:D37)</f>
        <v>0</v>
      </c>
      <c r="E33" s="48">
        <f>SUM(E34:E37)</f>
        <v>0</v>
      </c>
      <c r="F33" s="48">
        <f>SUM(F34:F37)</f>
        <v>0</v>
      </c>
      <c r="G33" s="49">
        <f>SUM(G34:G37)</f>
        <v>0</v>
      </c>
      <c r="H33" s="50">
        <f>SUM(C33:G33)</f>
        <v>0</v>
      </c>
      <c r="I33" s="7"/>
      <c r="J33" s="57"/>
      <c r="M33" s="1"/>
    </row>
    <row r="34" spans="1:13" x14ac:dyDescent="0.35">
      <c r="A34" s="56"/>
      <c r="B34" s="8" t="s">
        <v>223</v>
      </c>
      <c r="C34" s="75"/>
      <c r="D34" s="76"/>
      <c r="E34" s="76"/>
      <c r="F34" s="76"/>
      <c r="G34" s="77"/>
      <c r="H34" s="9">
        <f>SUM(C34:G34)</f>
        <v>0</v>
      </c>
      <c r="I34" s="78"/>
      <c r="J34" s="57"/>
      <c r="M34" s="1"/>
    </row>
    <row r="35" spans="1:13" x14ac:dyDescent="0.35">
      <c r="A35" s="56"/>
      <c r="B35" s="125" t="s">
        <v>193</v>
      </c>
      <c r="C35" s="75"/>
      <c r="D35" s="76"/>
      <c r="E35" s="76"/>
      <c r="F35" s="76"/>
      <c r="G35" s="77"/>
      <c r="H35" s="9">
        <f t="shared" ref="H35:H37" si="0">SUM(C35:G35)</f>
        <v>0</v>
      </c>
      <c r="I35" s="78"/>
      <c r="J35" s="57"/>
      <c r="M35" s="1"/>
    </row>
    <row r="36" spans="1:13" x14ac:dyDescent="0.35">
      <c r="A36" s="56"/>
      <c r="B36" s="125" t="s">
        <v>58</v>
      </c>
      <c r="C36" s="75"/>
      <c r="D36" s="76"/>
      <c r="E36" s="76"/>
      <c r="F36" s="76"/>
      <c r="G36" s="77"/>
      <c r="H36" s="9">
        <f t="shared" si="0"/>
        <v>0</v>
      </c>
      <c r="I36" s="78"/>
      <c r="J36" s="57"/>
      <c r="M36" s="1"/>
    </row>
    <row r="37" spans="1:13" x14ac:dyDescent="0.35">
      <c r="A37" s="56"/>
      <c r="B37" s="124" t="s">
        <v>174</v>
      </c>
      <c r="C37" s="75"/>
      <c r="D37" s="76"/>
      <c r="E37" s="76"/>
      <c r="F37" s="76"/>
      <c r="G37" s="77"/>
      <c r="H37" s="9">
        <f t="shared" si="0"/>
        <v>0</v>
      </c>
      <c r="I37" s="78"/>
      <c r="J37" s="57"/>
      <c r="M37" s="1"/>
    </row>
    <row r="38" spans="1:13" x14ac:dyDescent="0.35">
      <c r="A38" s="56"/>
      <c r="B38" s="6" t="s">
        <v>3</v>
      </c>
      <c r="C38" s="48">
        <f>SUM(C39:C42)</f>
        <v>325727</v>
      </c>
      <c r="D38" s="48">
        <f>SUM(D39:D42)</f>
        <v>46502.400000000001</v>
      </c>
      <c r="E38" s="48">
        <f>SUM(E39:E42)</f>
        <v>2995770.6</v>
      </c>
      <c r="F38" s="48">
        <f>SUM(F39:F42)</f>
        <v>0</v>
      </c>
      <c r="G38" s="49">
        <f>SUM(G39:G42)</f>
        <v>0</v>
      </c>
      <c r="H38" s="50">
        <f>SUM(C38:G38)</f>
        <v>3368000</v>
      </c>
      <c r="I38" s="7"/>
      <c r="J38" s="57"/>
      <c r="M38" s="1"/>
    </row>
    <row r="39" spans="1:13" x14ac:dyDescent="0.35">
      <c r="A39" s="56"/>
      <c r="B39" s="8" t="s">
        <v>223</v>
      </c>
      <c r="C39" s="75">
        <v>325727</v>
      </c>
      <c r="D39" s="76">
        <v>46502.400000000001</v>
      </c>
      <c r="E39" s="76">
        <f>3368000-D39-C39</f>
        <v>2995770.6</v>
      </c>
      <c r="F39" s="76"/>
      <c r="G39" s="77"/>
      <c r="H39" s="9">
        <f>SUM(C39:G39)</f>
        <v>3368000</v>
      </c>
      <c r="I39" s="78" t="s">
        <v>216</v>
      </c>
      <c r="J39" s="57"/>
      <c r="M39" s="1"/>
    </row>
    <row r="40" spans="1:13" x14ac:dyDescent="0.35">
      <c r="A40" s="56"/>
      <c r="B40" s="125" t="s">
        <v>193</v>
      </c>
      <c r="C40" s="75"/>
      <c r="D40" s="76"/>
      <c r="E40" s="76"/>
      <c r="F40" s="76"/>
      <c r="G40" s="77"/>
      <c r="H40" s="9">
        <f>SUM(C40:G40)</f>
        <v>0</v>
      </c>
      <c r="I40" s="78"/>
      <c r="J40" s="57"/>
      <c r="M40" s="1"/>
    </row>
    <row r="41" spans="1:13" x14ac:dyDescent="0.35">
      <c r="A41" s="56"/>
      <c r="B41" s="125" t="s">
        <v>58</v>
      </c>
      <c r="C41" s="75"/>
      <c r="D41" s="76"/>
      <c r="E41" s="76"/>
      <c r="F41" s="76"/>
      <c r="G41" s="77"/>
      <c r="H41" s="9">
        <f t="shared" ref="H41:H42" si="1">SUM(C41:G41)</f>
        <v>0</v>
      </c>
      <c r="I41" s="78"/>
      <c r="J41" s="57"/>
      <c r="M41" s="1"/>
    </row>
    <row r="42" spans="1:13" x14ac:dyDescent="0.35">
      <c r="A42" s="56"/>
      <c r="B42" s="124" t="s">
        <v>174</v>
      </c>
      <c r="C42" s="75"/>
      <c r="D42" s="76"/>
      <c r="E42" s="76"/>
      <c r="F42" s="76"/>
      <c r="G42" s="77"/>
      <c r="H42" s="9">
        <f t="shared" si="1"/>
        <v>0</v>
      </c>
      <c r="I42" s="78"/>
      <c r="J42" s="57"/>
      <c r="M42" s="1"/>
    </row>
    <row r="43" spans="1:13" x14ac:dyDescent="0.35">
      <c r="A43" s="56"/>
      <c r="B43" s="6" t="s">
        <v>4</v>
      </c>
      <c r="C43" s="48">
        <f>SUM(C44:C47)</f>
        <v>0</v>
      </c>
      <c r="D43" s="48">
        <f>SUM(D44:D47)</f>
        <v>0</v>
      </c>
      <c r="E43" s="48">
        <f>SUM(E44:E47)</f>
        <v>0</v>
      </c>
      <c r="F43" s="48">
        <f>SUM(F44:F47)</f>
        <v>0</v>
      </c>
      <c r="G43" s="49">
        <f>SUM(G44:G47)</f>
        <v>30674000</v>
      </c>
      <c r="H43" s="50">
        <f>SUM(C43:G43)</f>
        <v>30674000</v>
      </c>
      <c r="I43" s="7"/>
      <c r="J43" s="57"/>
      <c r="M43" s="1"/>
    </row>
    <row r="44" spans="1:13" x14ac:dyDescent="0.35">
      <c r="A44" s="56"/>
      <c r="B44" s="8" t="s">
        <v>223</v>
      </c>
      <c r="C44" s="75"/>
      <c r="D44" s="76"/>
      <c r="E44" s="76"/>
      <c r="F44" s="76"/>
      <c r="G44" s="77">
        <v>30674000</v>
      </c>
      <c r="H44" s="9">
        <f>SUM(C44:G44)</f>
        <v>30674000</v>
      </c>
      <c r="I44" s="78" t="s">
        <v>217</v>
      </c>
      <c r="J44" s="57"/>
      <c r="M44" s="1"/>
    </row>
    <row r="45" spans="1:13" x14ac:dyDescent="0.35">
      <c r="A45" s="56"/>
      <c r="B45" s="125" t="s">
        <v>193</v>
      </c>
      <c r="C45" s="75"/>
      <c r="D45" s="76"/>
      <c r="E45" s="76"/>
      <c r="F45" s="76"/>
      <c r="G45" s="77"/>
      <c r="H45" s="9">
        <f>SUM(C45:G45)</f>
        <v>0</v>
      </c>
      <c r="I45" s="78"/>
      <c r="J45" s="57"/>
      <c r="M45" s="1"/>
    </row>
    <row r="46" spans="1:13" x14ac:dyDescent="0.35">
      <c r="A46" s="56"/>
      <c r="B46" s="125" t="s">
        <v>58</v>
      </c>
      <c r="C46" s="75"/>
      <c r="D46" s="76"/>
      <c r="E46" s="76"/>
      <c r="F46" s="76"/>
      <c r="G46" s="77"/>
      <c r="H46" s="9">
        <f t="shared" ref="H46:H47" si="2">SUM(C46:G46)</f>
        <v>0</v>
      </c>
      <c r="I46" s="78"/>
      <c r="J46" s="57"/>
      <c r="M46" s="1"/>
    </row>
    <row r="47" spans="1:13" x14ac:dyDescent="0.35">
      <c r="A47" s="56"/>
      <c r="B47" s="124" t="s">
        <v>174</v>
      </c>
      <c r="C47" s="75"/>
      <c r="D47" s="76"/>
      <c r="E47" s="76"/>
      <c r="F47" s="76"/>
      <c r="G47" s="77"/>
      <c r="H47" s="9">
        <f t="shared" si="2"/>
        <v>0</v>
      </c>
      <c r="I47" s="78"/>
      <c r="J47" s="57"/>
      <c r="M47" s="1"/>
    </row>
    <row r="48" spans="1:13" s="1" customFormat="1" ht="15" thickBot="1" x14ac:dyDescent="0.4">
      <c r="A48" s="60"/>
      <c r="B48" s="10" t="s">
        <v>157</v>
      </c>
      <c r="C48" s="51">
        <f>C33+C38+C43</f>
        <v>325727</v>
      </c>
      <c r="D48" s="51">
        <f>D33+D38+D43</f>
        <v>46502.400000000001</v>
      </c>
      <c r="E48" s="51">
        <f>E33+E38+E43</f>
        <v>2995770.6</v>
      </c>
      <c r="F48" s="51">
        <f>F33+F38+F43</f>
        <v>0</v>
      </c>
      <c r="G48" s="52">
        <f>G33+G38+G43</f>
        <v>30674000</v>
      </c>
      <c r="H48" s="53">
        <f>SUM(C48:G48)</f>
        <v>34042000</v>
      </c>
      <c r="I48" s="7"/>
      <c r="J48" s="61"/>
    </row>
    <row r="49" spans="1:13" s="1" customFormat="1" ht="10" customHeight="1" x14ac:dyDescent="0.35">
      <c r="A49" s="60"/>
      <c r="C49" s="79"/>
      <c r="D49" s="79"/>
      <c r="J49" s="61"/>
    </row>
    <row r="50" spans="1:13" s="1" customFormat="1" x14ac:dyDescent="0.35">
      <c r="A50" s="60"/>
      <c r="B50" s="136" t="s">
        <v>155</v>
      </c>
      <c r="C50" s="137"/>
      <c r="D50" s="137"/>
      <c r="E50" s="137"/>
      <c r="F50" s="137"/>
      <c r="G50" s="137"/>
      <c r="H50" s="137"/>
      <c r="I50" s="138"/>
      <c r="J50" s="61"/>
    </row>
    <row r="51" spans="1:13" x14ac:dyDescent="0.35">
      <c r="A51" s="56"/>
      <c r="B51" s="80" t="s">
        <v>69</v>
      </c>
      <c r="C51" s="171" t="s">
        <v>122</v>
      </c>
      <c r="D51" s="171"/>
      <c r="E51" s="170" t="s">
        <v>70</v>
      </c>
      <c r="F51" s="170"/>
      <c r="G51" s="153" t="s">
        <v>141</v>
      </c>
      <c r="H51" s="153"/>
      <c r="I51" s="16"/>
      <c r="J51" s="57"/>
      <c r="M51" s="1"/>
    </row>
    <row r="52" spans="1:13" x14ac:dyDescent="0.35">
      <c r="A52" s="56"/>
      <c r="B52" s="15" t="s">
        <v>224</v>
      </c>
      <c r="C52" s="172">
        <v>0</v>
      </c>
      <c r="D52" s="173"/>
      <c r="E52" t="s">
        <v>71</v>
      </c>
      <c r="G52" s="154" t="s">
        <v>138</v>
      </c>
      <c r="H52" s="154"/>
      <c r="I52" s="16"/>
      <c r="J52" s="57"/>
      <c r="M52" s="1"/>
    </row>
    <row r="53" spans="1:13" x14ac:dyDescent="0.35">
      <c r="A53" s="56"/>
      <c r="B53" s="18" t="s">
        <v>148</v>
      </c>
      <c r="C53" s="154" t="s">
        <v>55</v>
      </c>
      <c r="D53" s="154"/>
      <c r="E53" s="19" t="s">
        <v>72</v>
      </c>
      <c r="F53" s="19"/>
      <c r="G53" s="154" t="s">
        <v>138</v>
      </c>
      <c r="H53" s="154"/>
      <c r="I53" s="20"/>
      <c r="J53" s="57"/>
      <c r="M53" s="1"/>
    </row>
    <row r="54" spans="1:13" ht="10" customHeight="1" x14ac:dyDescent="0.35">
      <c r="A54" s="56"/>
      <c r="J54" s="57"/>
      <c r="M54" s="1"/>
    </row>
    <row r="55" spans="1:13" x14ac:dyDescent="0.35">
      <c r="A55" s="56"/>
      <c r="B55" s="136" t="s">
        <v>68</v>
      </c>
      <c r="C55" s="137"/>
      <c r="D55" s="137"/>
      <c r="E55" s="137"/>
      <c r="F55" s="137"/>
      <c r="G55" s="137"/>
      <c r="H55" s="137"/>
      <c r="I55" s="138"/>
      <c r="J55" s="57"/>
      <c r="M55" s="1"/>
    </row>
    <row r="56" spans="1:13" ht="75" customHeight="1" x14ac:dyDescent="0.35">
      <c r="A56" s="56"/>
      <c r="B56" s="155" t="s">
        <v>176</v>
      </c>
      <c r="C56" s="156"/>
      <c r="D56" s="157"/>
      <c r="E56" s="74" t="s">
        <v>191</v>
      </c>
      <c r="F56" s="74" t="s">
        <v>192</v>
      </c>
      <c r="G56" s="74" t="str">
        <f>IF(FCOR=TRUE, "Actuals at Final Completion", "Actuals to Date")</f>
        <v>Actuals to Date</v>
      </c>
      <c r="H56" s="113" t="s">
        <v>195</v>
      </c>
      <c r="I56" s="11" t="s">
        <v>67</v>
      </c>
      <c r="J56" s="57"/>
      <c r="M56" s="1"/>
    </row>
    <row r="57" spans="1:13" x14ac:dyDescent="0.35">
      <c r="A57" s="56"/>
      <c r="B57" s="12" t="s">
        <v>41</v>
      </c>
      <c r="C57" s="13"/>
      <c r="D57" s="14"/>
      <c r="E57" s="81">
        <v>59683</v>
      </c>
      <c r="F57" s="81">
        <v>59683</v>
      </c>
      <c r="G57" s="82"/>
      <c r="H57" s="114">
        <f>IF($H$56=Lists!$D$8, IFERROR(F57-E57, ""), IF($H$56=Lists!$D$9, IFERROR(G57-E57, ""), IFERROR(G57-F57, "")))</f>
        <v>-59683</v>
      </c>
      <c r="I57" s="83"/>
      <c r="J57" s="57"/>
      <c r="M57" s="1"/>
    </row>
    <row r="58" spans="1:13" x14ac:dyDescent="0.35">
      <c r="A58" s="56"/>
      <c r="B58" s="15" t="s">
        <v>42</v>
      </c>
      <c r="D58" s="16"/>
      <c r="E58" s="81">
        <v>45695</v>
      </c>
      <c r="F58" s="81">
        <v>45695</v>
      </c>
      <c r="G58" s="82"/>
      <c r="H58" s="114">
        <f>IF($H$56=Lists!$D$8, IFERROR(F58-E58, ""), IF($H$56=Lists!$D$9, IFERROR(G58-E58, ""), IFERROR(G58-F58, "")))</f>
        <v>-45695</v>
      </c>
      <c r="I58" s="83"/>
      <c r="J58" s="57"/>
      <c r="M58" s="1"/>
    </row>
    <row r="59" spans="1:13" x14ac:dyDescent="0.35">
      <c r="A59" s="56"/>
      <c r="B59" s="15" t="s">
        <v>43</v>
      </c>
      <c r="D59" s="16"/>
      <c r="E59" s="17">
        <f>IFERROR(E58/E57, "")</f>
        <v>0.76562840339795246</v>
      </c>
      <c r="F59" s="17">
        <f t="shared" ref="F59:G59" si="3">IFERROR(F58/F57, "")</f>
        <v>0.76562840339795246</v>
      </c>
      <c r="G59" s="17" t="str">
        <f t="shared" si="3"/>
        <v/>
      </c>
      <c r="H59" s="115" t="str">
        <f t="shared" ref="H59" si="4">IFERROR(G59-F59, "")</f>
        <v/>
      </c>
      <c r="I59" s="84"/>
      <c r="J59" s="57"/>
      <c r="M59" s="1"/>
    </row>
    <row r="60" spans="1:13" x14ac:dyDescent="0.35">
      <c r="A60" s="56"/>
      <c r="B60" s="15" t="s">
        <v>10</v>
      </c>
      <c r="D60" s="16"/>
      <c r="E60" s="81"/>
      <c r="F60" s="81"/>
      <c r="G60" s="82"/>
      <c r="H60" s="116">
        <f>IF($H$56=Lists!$D$8, IFERROR(F60-E60, ""), IF($H$56=Lists!$D$9, IFERROR(G60-E60, ""), IFERROR(G60-F60, "")))</f>
        <v>0</v>
      </c>
      <c r="I60" s="83"/>
      <c r="J60" s="57"/>
      <c r="M60" s="1"/>
    </row>
    <row r="61" spans="1:13" x14ac:dyDescent="0.35">
      <c r="A61" s="56"/>
      <c r="B61" s="18" t="s">
        <v>39</v>
      </c>
      <c r="C61" s="19"/>
      <c r="D61" s="20"/>
      <c r="E61" s="82">
        <v>46565</v>
      </c>
      <c r="F61" s="82">
        <v>46565</v>
      </c>
      <c r="G61" s="82"/>
      <c r="H61" s="116">
        <f>IF($H$56=Lists!$D$8, IFERROR(F61-E61, ""), IF($H$56=Lists!$D$9, IFERROR(G61-E61, ""), IFERROR(G61-F61, "")))</f>
        <v>-46565</v>
      </c>
      <c r="I61" s="85"/>
      <c r="J61" s="57"/>
      <c r="M61" s="1"/>
    </row>
    <row r="62" spans="1:13" x14ac:dyDescent="0.35">
      <c r="A62" s="56"/>
      <c r="B62" s="15" t="s">
        <v>19</v>
      </c>
      <c r="E62" s="21">
        <f>IFERROR(E91/E57, "")</f>
        <v>434.31154600137393</v>
      </c>
      <c r="F62" s="21">
        <f>IFERROR(F91/F57, "")</f>
        <v>434.31154600137393</v>
      </c>
      <c r="G62" s="21" t="str">
        <f>IFERROR(G91/G57, "")</f>
        <v/>
      </c>
      <c r="H62" s="117" t="str">
        <f>IF($H$56=Lists!$D$8, IFERROR(F62-E62, ""), IF($H$56=Lists!$D$9, IFERROR(G62-E62, ""), IFERROR(G62-F62, "")))</f>
        <v/>
      </c>
      <c r="I62" s="86"/>
      <c r="J62" s="57"/>
      <c r="K62" s="87"/>
    </row>
    <row r="63" spans="1:13" x14ac:dyDescent="0.35">
      <c r="A63" s="56"/>
      <c r="B63" s="18" t="s">
        <v>162</v>
      </c>
      <c r="C63" s="19"/>
      <c r="D63" s="20"/>
      <c r="E63" s="22">
        <f>IFERROR(E97/E57, "")</f>
        <v>498.8218253103899</v>
      </c>
      <c r="F63" s="22">
        <f>IFERROR(F97/F57, "")</f>
        <v>498.8218253103899</v>
      </c>
      <c r="G63" s="22" t="str">
        <f>IFERROR(G97/G57, "")</f>
        <v/>
      </c>
      <c r="H63" s="117" t="str">
        <f>IF($H$56=Lists!$D$8, IFERROR(F63-E63, ""), IF($H$56=Lists!$D$9, IFERROR(G63-E63, ""), IFERROR(G63-F63, "")))</f>
        <v/>
      </c>
      <c r="I63" s="88"/>
      <c r="J63" s="57"/>
      <c r="K63" s="87"/>
    </row>
    <row r="64" spans="1:13" x14ac:dyDescent="0.35">
      <c r="A64" s="56"/>
      <c r="B64" s="139" t="s">
        <v>5</v>
      </c>
      <c r="C64" s="140"/>
      <c r="D64" s="140"/>
      <c r="E64" s="140"/>
      <c r="F64" s="140"/>
      <c r="G64" s="140"/>
      <c r="H64" s="140"/>
      <c r="I64" s="141"/>
      <c r="J64" s="57"/>
    </row>
    <row r="65" spans="1:10" x14ac:dyDescent="0.35">
      <c r="A65" s="56"/>
      <c r="B65" s="12" t="s">
        <v>6</v>
      </c>
      <c r="C65" s="13"/>
      <c r="D65" s="14"/>
      <c r="E65" s="89">
        <v>44713</v>
      </c>
      <c r="F65" s="89">
        <v>44713</v>
      </c>
      <c r="G65" s="90">
        <v>44831</v>
      </c>
      <c r="H65" s="114" t="str">
        <f>IF(SUM(E65:G65)=0, "", IF($H$56=Lists!$D$8, IFERROR(MROUND(CONVERT(F65-E65,"day","yr")*12, 0.5)&amp;" mo.", ""), IF($H$56=Lists!$D$9, IFERROR(MROUND(CONVERT(G65-E65,"day","yr")*12, 0.5)&amp;" mo.", ""), IFERROR(MROUND(CONVERT(G65-F65,"day","yr")*12, 0.5)&amp;" mo.", ""))))</f>
        <v>4 mo.</v>
      </c>
      <c r="I65" s="83"/>
      <c r="J65" s="57"/>
    </row>
    <row r="66" spans="1:10" x14ac:dyDescent="0.35">
      <c r="A66" s="56"/>
      <c r="B66" s="15" t="s">
        <v>7</v>
      </c>
      <c r="D66" s="16"/>
      <c r="E66" s="89">
        <v>44743</v>
      </c>
      <c r="F66" s="89">
        <v>46767</v>
      </c>
      <c r="G66" s="90"/>
      <c r="H66" s="114" t="str">
        <f>IF(SUM(E66:G66)=0, "", IF($H$56=Lists!$D$8, IFERROR(MROUND(CONVERT(F66-E66,"day","yr")*12, 0.5)&amp;" mo.", ""), IF($H$56=Lists!$D$9, IFERROR(MROUND(CONVERT(G66-E66,"day","yr")*12, 0.5)&amp;" mo.", ""), IFERROR(MROUND(CONVERT(G66-F66,"day","yr")*12, 0.5)&amp;" mo.", ""))))</f>
        <v/>
      </c>
      <c r="I66" s="83" t="s">
        <v>219</v>
      </c>
      <c r="J66" s="57"/>
    </row>
    <row r="67" spans="1:10" x14ac:dyDescent="0.35">
      <c r="A67" s="56"/>
      <c r="B67" s="15" t="s">
        <v>163</v>
      </c>
      <c r="D67" s="16"/>
      <c r="E67" s="89"/>
      <c r="F67" s="89">
        <v>47300</v>
      </c>
      <c r="G67" s="90"/>
      <c r="H67" s="114" t="str">
        <f>IF(SUM(E67:G67)=0, "", IF($H$56=Lists!$D$8, IFERROR(MROUND(CONVERT(F67-E67,"day","yr")*12, 0.5)&amp;" mo.", ""), IF($H$56=Lists!$D$9, IFERROR(MROUND(CONVERT(G67-E67,"day","yr")*12, 0.5)&amp;" mo.", ""), IFERROR(MROUND(CONVERT(G67-F67,"day","yr")*12, 0.5)&amp;" mo.", ""))))</f>
        <v/>
      </c>
      <c r="I67" s="83" t="s">
        <v>219</v>
      </c>
      <c r="J67" s="57"/>
    </row>
    <row r="68" spans="1:10" x14ac:dyDescent="0.35">
      <c r="A68" s="56"/>
      <c r="B68" s="15" t="s">
        <v>66</v>
      </c>
      <c r="D68" s="16"/>
      <c r="E68" s="89">
        <v>45078</v>
      </c>
      <c r="F68" s="89">
        <v>47345</v>
      </c>
      <c r="G68" s="90"/>
      <c r="H68" s="114" t="str">
        <f>IF(SUM(E68:G68)=0, "", IF($H$56=Lists!$D$8, IFERROR(MROUND(CONVERT(F68-E68,"day","yr")*12, 0.5)&amp;" mo.", ""), IF($H$56=Lists!$D$9, IFERROR(MROUND(CONVERT(G68-E68,"day","yr")*12, 0.5)&amp;" mo.", ""), IFERROR(MROUND(CONVERT(G68-F68,"day","yr")*12, 0.5)&amp;" mo.", ""))))</f>
        <v/>
      </c>
      <c r="I68" s="83" t="s">
        <v>219</v>
      </c>
      <c r="J68" s="57"/>
    </row>
    <row r="69" spans="1:10" x14ac:dyDescent="0.35">
      <c r="A69" s="56"/>
      <c r="B69" s="15" t="s">
        <v>8</v>
      </c>
      <c r="D69" s="16"/>
      <c r="E69" s="89">
        <v>45444</v>
      </c>
      <c r="F69" s="89">
        <v>48029</v>
      </c>
      <c r="G69" s="90"/>
      <c r="H69" s="114" t="str">
        <f>IF(SUM(E69:G69)=0, "", IF($H$56=Lists!$D$8, IFERROR(MROUND(CONVERT(F69-E69,"day","yr")*12, 0.5)&amp;" mo.", ""), IF($H$56=Lists!$D$9, IFERROR(MROUND(CONVERT(G69-E69,"day","yr")*12, 0.5)&amp;" mo.", ""), IFERROR(MROUND(CONVERT(G69-F69,"day","yr")*12, 0.5)&amp;" mo.", ""))))</f>
        <v/>
      </c>
      <c r="I69" s="83" t="s">
        <v>219</v>
      </c>
      <c r="J69" s="57"/>
    </row>
    <row r="70" spans="1:10" x14ac:dyDescent="0.35">
      <c r="A70" s="56"/>
      <c r="B70" s="18" t="s">
        <v>9</v>
      </c>
      <c r="C70" s="19"/>
      <c r="D70" s="20"/>
      <c r="E70" s="89"/>
      <c r="F70" s="89">
        <v>48121</v>
      </c>
      <c r="G70" s="90"/>
      <c r="H70" s="114" t="str">
        <f>IF(SUM(E70:G70)=0, "", IF($H$56=Lists!$D$8, IFERROR(MROUND(CONVERT(F70-E70,"day","yr")*12, 0.5)&amp;" mo.", ""), IF($H$56=Lists!$D$9, IFERROR(MROUND(CONVERT(G70-E70,"day","yr")*12, 0.5)&amp;" mo.", ""), IFERROR(MROUND(CONVERT(G70-F70,"day","yr")*12, 0.5)&amp;" mo.", ""))))</f>
        <v/>
      </c>
      <c r="I70" s="83"/>
      <c r="J70" s="57"/>
    </row>
    <row r="71" spans="1:10" ht="10" customHeight="1" thickBot="1" x14ac:dyDescent="0.4">
      <c r="A71" s="91"/>
      <c r="B71" s="23"/>
      <c r="C71" s="23"/>
      <c r="D71" s="23"/>
      <c r="E71" s="24"/>
      <c r="F71" s="24"/>
      <c r="G71" s="24"/>
      <c r="H71" s="25"/>
      <c r="I71" s="92"/>
      <c r="J71" s="93"/>
    </row>
    <row r="72" spans="1:10" s="69" customFormat="1" ht="27" customHeight="1" thickTop="1" thickBot="1" x14ac:dyDescent="0.4">
      <c r="A72" s="133" t="s">
        <v>152</v>
      </c>
      <c r="B72" s="134"/>
      <c r="C72" s="134"/>
      <c r="D72" s="134"/>
      <c r="E72" s="134"/>
      <c r="F72" s="134"/>
      <c r="G72" s="134"/>
      <c r="H72" s="134"/>
      <c r="I72" s="134"/>
      <c r="J72" s="135"/>
    </row>
    <row r="73" spans="1:10" ht="10" customHeight="1" thickTop="1" x14ac:dyDescent="0.35">
      <c r="A73" s="56"/>
      <c r="B73" s="33"/>
      <c r="C73" s="33"/>
      <c r="D73" s="33"/>
      <c r="E73" s="26"/>
      <c r="F73" s="26"/>
      <c r="G73" s="26"/>
      <c r="H73" s="27"/>
      <c r="I73" s="94"/>
      <c r="J73" s="57"/>
    </row>
    <row r="74" spans="1:10" ht="75" customHeight="1" x14ac:dyDescent="0.35">
      <c r="A74" s="56"/>
      <c r="B74" s="158" t="s">
        <v>176</v>
      </c>
      <c r="C74" s="158"/>
      <c r="D74" s="158"/>
      <c r="E74" s="74" t="s">
        <v>196</v>
      </c>
      <c r="F74" s="74" t="s">
        <v>197</v>
      </c>
      <c r="G74" s="74" t="str">
        <f>IF(FCOR=TRUE, "Actual Cost Data at Final Completion", "Actual Costs to Date")</f>
        <v>Actual Costs to Date</v>
      </c>
      <c r="H74" s="74" t="str">
        <f>H56</f>
        <v>Estimate as Currently Funded to Actuals Variance</v>
      </c>
      <c r="I74" s="11" t="s">
        <v>67</v>
      </c>
      <c r="J74" s="57"/>
    </row>
    <row r="75" spans="1:10" x14ac:dyDescent="0.35">
      <c r="A75" s="56"/>
      <c r="B75" s="136" t="s">
        <v>11</v>
      </c>
      <c r="C75" s="137"/>
      <c r="D75" s="137"/>
      <c r="E75" s="137"/>
      <c r="F75" s="137"/>
      <c r="G75" s="137"/>
      <c r="H75" s="137"/>
      <c r="I75" s="138"/>
      <c r="J75" s="57"/>
    </row>
    <row r="76" spans="1:10" x14ac:dyDescent="0.35">
      <c r="A76" s="56"/>
      <c r="B76" s="167" t="s">
        <v>50</v>
      </c>
      <c r="C76" s="168"/>
      <c r="D76" s="169"/>
      <c r="E76" s="95"/>
      <c r="F76" s="95"/>
      <c r="G76" s="95"/>
      <c r="H76" s="118">
        <f>IF($H$56=Lists!$D$8, IFERROR(F76-E76, ""), IF($H$56=Lists!$D$9, IFERROR(G76-E76, ""), IFERROR(G76-F76, "")))</f>
        <v>0</v>
      </c>
      <c r="I76" s="83"/>
      <c r="J76" s="57"/>
    </row>
    <row r="77" spans="1:10" ht="10" customHeight="1" x14ac:dyDescent="0.35">
      <c r="A77" s="56"/>
      <c r="B77" s="28"/>
      <c r="C77" s="28"/>
      <c r="D77" s="28"/>
      <c r="E77" s="29"/>
      <c r="F77" s="29"/>
      <c r="G77" s="29"/>
      <c r="H77" s="30"/>
      <c r="I77" s="96"/>
      <c r="J77" s="57"/>
    </row>
    <row r="78" spans="1:10" x14ac:dyDescent="0.35">
      <c r="A78" s="56"/>
      <c r="B78" s="136" t="s">
        <v>12</v>
      </c>
      <c r="C78" s="137"/>
      <c r="D78" s="137"/>
      <c r="E78" s="137"/>
      <c r="F78" s="137"/>
      <c r="G78" s="137"/>
      <c r="H78" s="137"/>
      <c r="I78" s="138"/>
      <c r="J78" s="57"/>
    </row>
    <row r="79" spans="1:10" x14ac:dyDescent="0.35">
      <c r="A79" s="56"/>
      <c r="B79" s="12" t="s">
        <v>44</v>
      </c>
      <c r="C79" s="13"/>
      <c r="D79" s="14"/>
      <c r="E79" s="97">
        <v>204468</v>
      </c>
      <c r="F79" s="97">
        <v>204468</v>
      </c>
      <c r="G79" s="98">
        <v>201640.2</v>
      </c>
      <c r="H79" s="31">
        <f>IF($H$56=Lists!$D$8, IFERROR(F79-E79, ""), IF($H$56=Lists!$D$9, IFERROR(G79-E79, ""), IFERROR(G79-F79, "")))</f>
        <v>-2827.7999999999884</v>
      </c>
      <c r="I79" s="83"/>
      <c r="J79" s="57"/>
    </row>
    <row r="80" spans="1:10" x14ac:dyDescent="0.35">
      <c r="A80" s="56"/>
      <c r="B80" s="15" t="s">
        <v>164</v>
      </c>
      <c r="D80" s="16"/>
      <c r="E80" s="97">
        <v>1276066</v>
      </c>
      <c r="F80" s="97">
        <v>1276066</v>
      </c>
      <c r="G80" s="98">
        <v>0</v>
      </c>
      <c r="H80" s="31">
        <f>IF($H$56=Lists!$D$8, IFERROR(F80-E80, ""), IF($H$56=Lists!$D$9, IFERROR(G80-E80, ""), IFERROR(G80-F80, "")))</f>
        <v>-1276066</v>
      </c>
      <c r="I80" s="83"/>
      <c r="J80" s="57"/>
    </row>
    <row r="81" spans="1:10" x14ac:dyDescent="0.35">
      <c r="A81" s="56"/>
      <c r="B81" s="15" t="s">
        <v>166</v>
      </c>
      <c r="D81" s="16"/>
      <c r="E81" s="97">
        <v>668455</v>
      </c>
      <c r="F81" s="97">
        <v>668455</v>
      </c>
      <c r="G81" s="98">
        <v>33919</v>
      </c>
      <c r="H81" s="31">
        <f>IF($H$56=Lists!$D$8, IFERROR(F81-E81, ""), IF($H$56=Lists!$D$9, IFERROR(G81-E81, ""), IFERROR(G81-F81, "")))</f>
        <v>-634536</v>
      </c>
      <c r="I81" s="83"/>
      <c r="J81" s="57"/>
    </row>
    <row r="82" spans="1:10" x14ac:dyDescent="0.35">
      <c r="A82" s="56"/>
      <c r="B82" s="15" t="s">
        <v>165</v>
      </c>
      <c r="D82" s="16"/>
      <c r="E82" s="97">
        <f>566059*1.0359</f>
        <v>586380.51809999999</v>
      </c>
      <c r="F82" s="97">
        <f>566059*1.0359</f>
        <v>586380.51809999999</v>
      </c>
      <c r="G82" s="97">
        <v>0</v>
      </c>
      <c r="H82" s="31">
        <f>IF($H$56=Lists!$D$8, IFERROR(F82-E82, ""), IF($H$56=Lists!$D$9, IFERROR(G82-E82, ""), IFERROR(G82-F82, "")))</f>
        <v>-586380.51809999999</v>
      </c>
      <c r="I82" s="83"/>
      <c r="J82" s="57"/>
    </row>
    <row r="83" spans="1:10" x14ac:dyDescent="0.35">
      <c r="A83" s="56"/>
      <c r="B83" s="15" t="s">
        <v>167</v>
      </c>
      <c r="D83" s="16"/>
      <c r="E83" s="97">
        <f>648378-586381</f>
        <v>61997</v>
      </c>
      <c r="F83" s="97">
        <f>648378-586381</f>
        <v>61997</v>
      </c>
      <c r="G83" s="97">
        <v>0</v>
      </c>
      <c r="H83" s="32">
        <f>IF($H$56=Lists!$D$8, IFERROR(F83-E83, ""), IF($H$56=Lists!$D$9, IFERROR(G83-E83, ""), IFERROR(G83-F83, "")))</f>
        <v>-61997</v>
      </c>
      <c r="I83" s="83"/>
      <c r="J83" s="57"/>
    </row>
    <row r="84" spans="1:10" x14ac:dyDescent="0.35">
      <c r="A84" s="56"/>
      <c r="B84" s="15" t="s">
        <v>13</v>
      </c>
      <c r="D84" s="16"/>
      <c r="E84" s="97">
        <v>142433</v>
      </c>
      <c r="F84" s="97">
        <v>142433</v>
      </c>
      <c r="G84" s="98">
        <v>0</v>
      </c>
      <c r="H84" s="31">
        <f>IF($H$56=Lists!$D$8, IFERROR(F84-E84, ""), IF($H$56=Lists!$D$9, IFERROR(G84-E84, ""), IFERROR(G84-F84, "")))</f>
        <v>-142433</v>
      </c>
      <c r="I84" s="99"/>
      <c r="J84" s="57"/>
    </row>
    <row r="85" spans="1:10" x14ac:dyDescent="0.35">
      <c r="A85" s="56"/>
      <c r="B85" s="208" t="s">
        <v>14</v>
      </c>
      <c r="C85" s="209"/>
      <c r="D85" s="210"/>
      <c r="E85" s="34">
        <f>SUM(E79:E84)</f>
        <v>2939799.5181</v>
      </c>
      <c r="F85" s="34">
        <f>SUM(F79:F84)</f>
        <v>2939799.5181</v>
      </c>
      <c r="G85" s="34">
        <f>SUM(G79:G84)</f>
        <v>235559.2</v>
      </c>
      <c r="H85" s="35">
        <f>IF($H$56=Lists!$D$8, IFERROR(F85-E85, ""), IF($H$56=Lists!$D$9, IFERROR(G85-E85, ""), IFERROR(G85-F85, "")))</f>
        <v>-2704240.3180999998</v>
      </c>
      <c r="I85" s="100"/>
      <c r="J85" s="57"/>
    </row>
    <row r="86" spans="1:10" ht="10" customHeight="1" x14ac:dyDescent="0.35">
      <c r="A86" s="56"/>
      <c r="J86" s="57"/>
    </row>
    <row r="87" spans="1:10" x14ac:dyDescent="0.35">
      <c r="A87" s="56"/>
      <c r="B87" s="136" t="s">
        <v>15</v>
      </c>
      <c r="C87" s="137"/>
      <c r="D87" s="137"/>
      <c r="E87" s="137"/>
      <c r="F87" s="137"/>
      <c r="G87" s="137"/>
      <c r="H87" s="137"/>
      <c r="I87" s="138"/>
      <c r="J87" s="57"/>
    </row>
    <row r="88" spans="1:10" ht="14.5" customHeight="1" x14ac:dyDescent="0.35">
      <c r="A88" s="56"/>
      <c r="B88" s="12" t="s">
        <v>45</v>
      </c>
      <c r="C88" s="13"/>
      <c r="D88" s="14"/>
      <c r="E88" s="97">
        <v>3118736</v>
      </c>
      <c r="F88" s="97">
        <v>3118736</v>
      </c>
      <c r="G88" s="98">
        <v>0</v>
      </c>
      <c r="H88" s="36">
        <f>IF($H$56=Lists!$D$8, IFERROR(F88-E88, ""), IF($H$56=Lists!$D$9, IFERROR(G88-E88, ""), IFERROR(G88-F88, "")))</f>
        <v>-3118736</v>
      </c>
      <c r="I88" s="83"/>
      <c r="J88" s="57"/>
    </row>
    <row r="89" spans="1:10" x14ac:dyDescent="0.35">
      <c r="A89" s="56"/>
      <c r="B89" s="15" t="s">
        <v>46</v>
      </c>
      <c r="D89" s="16"/>
      <c r="E89" s="97"/>
      <c r="F89" s="97"/>
      <c r="G89" s="98">
        <v>0</v>
      </c>
      <c r="H89" s="36">
        <f>IF($H$56=Lists!$D$8, IFERROR(F89-E89, ""), IF($H$56=Lists!$D$9, IFERROR(G89-E89, ""), IFERROR(G89-F89, "")))</f>
        <v>0</v>
      </c>
      <c r="I89" s="99"/>
      <c r="J89" s="57"/>
    </row>
    <row r="90" spans="1:10" x14ac:dyDescent="0.35">
      <c r="A90" s="56"/>
      <c r="B90" s="15" t="s">
        <v>47</v>
      </c>
      <c r="D90" s="16"/>
      <c r="E90" s="97">
        <v>22802280</v>
      </c>
      <c r="F90" s="97">
        <v>22802280</v>
      </c>
      <c r="G90" s="97">
        <v>0</v>
      </c>
      <c r="H90" s="37">
        <f>IF($H$56=Lists!$D$8, IFERROR(F90-E90, ""), IF($H$56=Lists!$D$9, IFERROR(G90-E90, ""), IFERROR(G90-F90, "")))</f>
        <v>-22802280</v>
      </c>
      <c r="I90" s="99"/>
      <c r="J90" s="57"/>
    </row>
    <row r="91" spans="1:10" x14ac:dyDescent="0.35">
      <c r="A91" s="56"/>
      <c r="B91" s="205" t="s">
        <v>51</v>
      </c>
      <c r="C91" s="206"/>
      <c r="D91" s="207"/>
      <c r="E91" s="38">
        <f>SUM(E88:E90)</f>
        <v>25921016</v>
      </c>
      <c r="F91" s="38">
        <f t="shared" ref="F91:G91" si="5">SUM(F88:F90)</f>
        <v>25921016</v>
      </c>
      <c r="G91" s="38">
        <f t="shared" si="5"/>
        <v>0</v>
      </c>
      <c r="H91" s="36">
        <f>IF($H$56=Lists!$D$8, IFERROR(F91-E91, ""), IF($H$56=Lists!$D$9, IFERROR(G91-E91, ""), IFERROR(G91-F91, "")))</f>
        <v>-25921016</v>
      </c>
      <c r="I91" s="100"/>
      <c r="J91" s="57"/>
    </row>
    <row r="92" spans="1:10" x14ac:dyDescent="0.35">
      <c r="A92" s="56"/>
      <c r="B92" s="15" t="s">
        <v>48</v>
      </c>
      <c r="D92" s="16"/>
      <c r="E92" s="97">
        <v>1297894</v>
      </c>
      <c r="F92" s="97">
        <v>1297894</v>
      </c>
      <c r="G92" s="98">
        <v>0</v>
      </c>
      <c r="H92" s="36">
        <f>IF($H$56=Lists!$D$8, IFERROR(F92-E92, ""), IF($H$56=Lists!$D$9, IFERROR(G92-E92, ""), IFERROR(G92-F92, "")))</f>
        <v>-1297894</v>
      </c>
      <c r="I92" s="99"/>
      <c r="J92" s="57"/>
    </row>
    <row r="93" spans="1:10" x14ac:dyDescent="0.35">
      <c r="A93" s="56"/>
      <c r="B93" s="15" t="s">
        <v>49</v>
      </c>
      <c r="D93" s="16"/>
      <c r="E93" s="97">
        <v>129790</v>
      </c>
      <c r="F93" s="97">
        <v>129790</v>
      </c>
      <c r="G93" s="97"/>
      <c r="H93" s="36">
        <f>IF($H$56=Lists!$D$8, IFERROR(F93-E93, ""), IF($H$56=Lists!$D$9, IFERROR(G93-E93, ""), IFERROR(G93-F93, "")))</f>
        <v>-129790</v>
      </c>
      <c r="I93" s="99"/>
      <c r="J93" s="57"/>
    </row>
    <row r="94" spans="1:10" x14ac:dyDescent="0.35">
      <c r="A94" s="56"/>
      <c r="B94" s="15" t="s">
        <v>40</v>
      </c>
      <c r="D94" s="16"/>
      <c r="E94" s="97">
        <v>2422483</v>
      </c>
      <c r="F94" s="97">
        <v>2422483</v>
      </c>
      <c r="G94" s="97">
        <v>0</v>
      </c>
      <c r="H94" s="36">
        <f>IF($H$56=Lists!$D$8, IFERROR(F94-E94, ""), IF($H$56=Lists!$D$9, IFERROR(G94-E94, ""), IFERROR(G94-F94, "")))</f>
        <v>-2422483</v>
      </c>
      <c r="I94" s="99"/>
      <c r="J94" s="57"/>
    </row>
    <row r="95" spans="1:10" x14ac:dyDescent="0.35">
      <c r="A95" s="56"/>
      <c r="B95" s="15" t="str">
        <f>IF(C53=Lists!J3, "GCCM Costs", IF(C53=Lists!J4, "Design-Build Costs", ""))</f>
        <v/>
      </c>
      <c r="D95" s="16"/>
      <c r="E95" s="97"/>
      <c r="F95" s="97"/>
      <c r="G95" s="97"/>
      <c r="H95" s="36">
        <f>IF($H$56=Lists!$D$8, IFERROR(F95-E95, ""), IF($H$56=Lists!$D$9, IFERROR(G95-E95, ""), IFERROR(G95-F95, "")))</f>
        <v>0</v>
      </c>
      <c r="I95" s="99"/>
      <c r="J95" s="57"/>
    </row>
    <row r="96" spans="1:10" x14ac:dyDescent="0.35">
      <c r="A96" s="56"/>
      <c r="B96" s="15" t="str">
        <f>IF(C53=Lists!J3, "GCCM Risk Contingency", "")</f>
        <v/>
      </c>
      <c r="D96" s="16"/>
      <c r="E96" s="97"/>
      <c r="F96" s="97"/>
      <c r="G96" s="97"/>
      <c r="H96" s="36">
        <f>IF($H$56=Lists!$D$8, IFERROR(F96-E96, ""), IF($H$56=Lists!$D$9, IFERROR(G96-E96, ""), IFERROR(G96-F96, "")))</f>
        <v>0</v>
      </c>
      <c r="I96" s="99"/>
      <c r="J96" s="57"/>
    </row>
    <row r="97" spans="1:10" x14ac:dyDescent="0.35">
      <c r="A97" s="56"/>
      <c r="B97" s="208" t="s">
        <v>52</v>
      </c>
      <c r="C97" s="209"/>
      <c r="D97" s="210"/>
      <c r="E97" s="38">
        <f>SUM(E91:E96)</f>
        <v>29771183</v>
      </c>
      <c r="F97" s="38">
        <f t="shared" ref="F97:G97" si="6">SUM(F91:F96)</f>
        <v>29771183</v>
      </c>
      <c r="G97" s="38">
        <f t="shared" si="6"/>
        <v>0</v>
      </c>
      <c r="H97" s="39">
        <f>IF($H$56=Lists!$D$8, IFERROR(F97-E97, ""), IF($H$56=Lists!$D$9, IFERROR(G97-E97, ""), IFERROR(G97-F97, "")))</f>
        <v>-29771183</v>
      </c>
      <c r="I97" s="84"/>
      <c r="J97" s="57"/>
    </row>
    <row r="98" spans="1:10" ht="10" customHeight="1" x14ac:dyDescent="0.35">
      <c r="A98" s="56"/>
      <c r="J98" s="57"/>
    </row>
    <row r="99" spans="1:10" x14ac:dyDescent="0.35">
      <c r="A99" s="56"/>
      <c r="B99" s="136" t="s">
        <v>16</v>
      </c>
      <c r="C99" s="137"/>
      <c r="D99" s="137"/>
      <c r="E99" s="137"/>
      <c r="F99" s="137"/>
      <c r="G99" s="137"/>
      <c r="H99" s="137"/>
      <c r="I99" s="138"/>
      <c r="J99" s="57"/>
    </row>
    <row r="100" spans="1:10" x14ac:dyDescent="0.35">
      <c r="A100" s="56"/>
      <c r="B100" s="40" t="s">
        <v>17</v>
      </c>
      <c r="D100" s="16"/>
      <c r="E100" s="101">
        <v>834722</v>
      </c>
      <c r="F100" s="101">
        <v>834722</v>
      </c>
      <c r="G100" s="102">
        <v>0</v>
      </c>
      <c r="H100" s="41">
        <f>IF($H$56=Lists!$D$8, IFERROR(F100-E100, ""), IF($H$56=Lists!$D$9, IFERROR(G100-E100, ""), IFERROR(G100-F100, "")))</f>
        <v>-834722</v>
      </c>
      <c r="I100" s="103"/>
      <c r="J100" s="104"/>
    </row>
    <row r="101" spans="1:10" x14ac:dyDescent="0.35">
      <c r="A101" s="56"/>
      <c r="B101" s="40" t="s">
        <v>18</v>
      </c>
      <c r="D101" s="16"/>
      <c r="E101" s="101">
        <v>169361</v>
      </c>
      <c r="F101" s="101">
        <v>169361</v>
      </c>
      <c r="G101" s="102">
        <v>0</v>
      </c>
      <c r="H101" s="41">
        <f>IF($H$56=Lists!$D$8, IFERROR(F101-E101, ""), IF($H$56=Lists!$D$9, IFERROR(G101-E101, ""), IFERROR(G101-F101, "")))</f>
        <v>-169361</v>
      </c>
      <c r="I101" s="103"/>
      <c r="J101" s="104"/>
    </row>
    <row r="102" spans="1:10" x14ac:dyDescent="0.35">
      <c r="A102" s="56"/>
      <c r="B102" s="40" t="s">
        <v>53</v>
      </c>
      <c r="D102" s="16"/>
      <c r="E102" s="97">
        <v>326516</v>
      </c>
      <c r="F102" s="97">
        <v>326516</v>
      </c>
      <c r="G102" s="98">
        <v>136508.82</v>
      </c>
      <c r="H102" s="42">
        <f>IF($H$56=Lists!$D$8, IFERROR(F102-E102, ""), IF($H$56=Lists!$D$9, IFERROR(G102-E102, ""), IFERROR(G102-F102, "")))</f>
        <v>-190007.18</v>
      </c>
      <c r="I102" s="83"/>
      <c r="J102" s="57"/>
    </row>
    <row r="103" spans="1:10" x14ac:dyDescent="0.35">
      <c r="A103" s="56"/>
      <c r="B103" s="40" t="s">
        <v>147</v>
      </c>
      <c r="D103" s="16"/>
      <c r="E103" s="97"/>
      <c r="F103" s="97"/>
      <c r="G103" s="105">
        <v>161.65</v>
      </c>
      <c r="H103" s="43">
        <f>IF($H$56=Lists!$D$8, IFERROR(F103-E103, ""), IF($H$56=Lists!$D$9, IFERROR(G103-E103, ""), IFERROR(G103-F103, "")))</f>
        <v>161.65</v>
      </c>
      <c r="I103" s="103" t="s">
        <v>218</v>
      </c>
      <c r="J103" s="104"/>
    </row>
    <row r="104" spans="1:10" ht="15" thickBot="1" x14ac:dyDescent="0.4">
      <c r="A104" s="56"/>
      <c r="B104" s="211" t="s">
        <v>54</v>
      </c>
      <c r="C104" s="212"/>
      <c r="D104" s="213"/>
      <c r="E104" s="44">
        <f>SUM(E100:E103)</f>
        <v>1330599</v>
      </c>
      <c r="F104" s="44">
        <f>SUM(F100:F103)</f>
        <v>1330599</v>
      </c>
      <c r="G104" s="44">
        <f>SUM(G100:G103)</f>
        <v>136670.47</v>
      </c>
      <c r="H104" s="39">
        <f>IF($H$56=Lists!$D$8, IFERROR(F104-E104, ""), IF($H$56=Lists!$D$9, IFERROR(G104-E104, ""), IFERROR(G104-F104, "")))</f>
        <v>-1193928.53</v>
      </c>
      <c r="I104" s="106"/>
      <c r="J104" s="104"/>
    </row>
    <row r="105" spans="1:10" ht="19.5" thickTop="1" thickBot="1" x14ac:dyDescent="0.5">
      <c r="A105" s="56"/>
      <c r="B105" s="107" t="s">
        <v>145</v>
      </c>
      <c r="C105" s="108"/>
      <c r="D105" s="108"/>
      <c r="E105" s="109">
        <f>SUM(E76,E85,E97,E104)</f>
        <v>34041581.518100001</v>
      </c>
      <c r="F105" s="109">
        <f>SUM(F76,F85,F97,F104)</f>
        <v>34041581.518100001</v>
      </c>
      <c r="G105" s="109">
        <f>SUM(G76,G85,G97,G104)</f>
        <v>372229.67000000004</v>
      </c>
      <c r="H105" s="109">
        <f>SUM(H76,H85,H97,H104)</f>
        <v>-33669351.848099999</v>
      </c>
      <c r="I105" s="110"/>
      <c r="J105" s="104"/>
    </row>
    <row r="106" spans="1:10" ht="10" customHeight="1" thickTop="1" x14ac:dyDescent="0.35">
      <c r="A106" s="56"/>
      <c r="B106" s="45"/>
      <c r="C106" s="45"/>
      <c r="D106" s="45"/>
      <c r="E106" s="46"/>
      <c r="F106" s="46"/>
      <c r="G106" s="46"/>
      <c r="H106" s="46"/>
      <c r="I106" s="111"/>
      <c r="J106" s="104"/>
    </row>
    <row r="107" spans="1:10" s="1" customFormat="1" x14ac:dyDescent="0.35">
      <c r="A107" s="60"/>
      <c r="B107" s="214" t="str">
        <f>IF(ReportType=Lists!$O$2, "", "Close-Out Information")</f>
        <v/>
      </c>
      <c r="C107" s="215"/>
      <c r="D107" s="215"/>
      <c r="E107" s="215"/>
      <c r="F107" s="215"/>
      <c r="G107" s="215"/>
      <c r="H107" s="215"/>
      <c r="I107" s="216"/>
      <c r="J107" s="61"/>
    </row>
    <row r="108" spans="1:10" s="1" customFormat="1" x14ac:dyDescent="0.35">
      <c r="A108" s="60"/>
      <c r="B108" s="47"/>
      <c r="C108" s="224"/>
      <c r="D108" s="224"/>
      <c r="E108" s="224" t="str">
        <f>IF(ReportType=Lists!$O$2, "", "NOTES")</f>
        <v/>
      </c>
      <c r="F108" s="224"/>
      <c r="G108" s="224"/>
      <c r="H108" s="224"/>
      <c r="I108" s="166"/>
      <c r="J108" s="61"/>
    </row>
    <row r="109" spans="1:10" ht="15" customHeight="1" x14ac:dyDescent="0.35">
      <c r="A109" s="56"/>
      <c r="B109" s="80" t="str">
        <f>IF(ReportType=Lists!$O$2, "", "Number of Change Orders")</f>
        <v/>
      </c>
      <c r="C109" s="217"/>
      <c r="D109" s="218"/>
      <c r="E109" s="221"/>
      <c r="F109" s="222"/>
      <c r="G109" s="222"/>
      <c r="H109" s="222"/>
      <c r="I109" s="223"/>
      <c r="J109" s="57"/>
    </row>
    <row r="110" spans="1:10" ht="15" customHeight="1" x14ac:dyDescent="0.35">
      <c r="A110" s="56"/>
      <c r="B110" s="80" t="str">
        <f>IF(ReportType=Lists!$O$2, "", "Total Value of Change Orders")</f>
        <v/>
      </c>
      <c r="C110" s="225"/>
      <c r="D110" s="226"/>
      <c r="E110" s="120"/>
      <c r="F110" s="121"/>
      <c r="G110" s="121"/>
      <c r="H110" s="121"/>
      <c r="I110" s="122"/>
      <c r="J110" s="57"/>
    </row>
    <row r="111" spans="1:10" ht="15" customHeight="1" x14ac:dyDescent="0.35">
      <c r="A111" s="56"/>
      <c r="B111" s="80" t="str">
        <f>IF(ReportType=Lists!$O$2, "", "Outstanding Liabilities")</f>
        <v/>
      </c>
      <c r="C111" s="225"/>
      <c r="D111" s="226"/>
      <c r="E111" s="120"/>
      <c r="F111" s="121"/>
      <c r="G111" s="121"/>
      <c r="H111" s="121"/>
      <c r="I111" s="122"/>
      <c r="J111" s="57"/>
    </row>
    <row r="112" spans="1:10" x14ac:dyDescent="0.35">
      <c r="A112" s="56"/>
      <c r="B112" s="18" t="str">
        <f>IF(ReportType=Lists!$O$2, "", "Unsettled Claims")</f>
        <v/>
      </c>
      <c r="C112" s="219"/>
      <c r="D112" s="220"/>
      <c r="E112" s="221"/>
      <c r="F112" s="222"/>
      <c r="G112" s="222"/>
      <c r="H112" s="222"/>
      <c r="I112" s="223"/>
      <c r="J112" s="57"/>
    </row>
    <row r="113" spans="1:10" ht="10" customHeight="1" x14ac:dyDescent="0.35">
      <c r="A113" s="56"/>
      <c r="J113" s="57"/>
    </row>
    <row r="114" spans="1:10" ht="15" thickBot="1" x14ac:dyDescent="0.4">
      <c r="A114" s="56"/>
      <c r="B114" s="1" t="s">
        <v>20</v>
      </c>
      <c r="J114" s="57"/>
    </row>
    <row r="115" spans="1:10" ht="15" customHeight="1" x14ac:dyDescent="0.35">
      <c r="A115" s="56"/>
      <c r="B115" s="196" t="s">
        <v>222</v>
      </c>
      <c r="C115" s="197"/>
      <c r="D115" s="197"/>
      <c r="E115" s="197"/>
      <c r="F115" s="197"/>
      <c r="G115" s="197"/>
      <c r="H115" s="197"/>
      <c r="I115" s="198"/>
      <c r="J115" s="57"/>
    </row>
    <row r="116" spans="1:10" x14ac:dyDescent="0.35">
      <c r="A116" s="56"/>
      <c r="B116" s="199"/>
      <c r="C116" s="200"/>
      <c r="D116" s="200"/>
      <c r="E116" s="200"/>
      <c r="F116" s="200"/>
      <c r="G116" s="200"/>
      <c r="H116" s="200"/>
      <c r="I116" s="201"/>
      <c r="J116" s="57"/>
    </row>
    <row r="117" spans="1:10" x14ac:dyDescent="0.35">
      <c r="A117" s="56"/>
      <c r="B117" s="199"/>
      <c r="C117" s="200"/>
      <c r="D117" s="200"/>
      <c r="E117" s="200"/>
      <c r="F117" s="200"/>
      <c r="G117" s="200"/>
      <c r="H117" s="200"/>
      <c r="I117" s="201"/>
      <c r="J117" s="57"/>
    </row>
    <row r="118" spans="1:10" x14ac:dyDescent="0.35">
      <c r="A118" s="56"/>
      <c r="B118" s="199"/>
      <c r="C118" s="200"/>
      <c r="D118" s="200"/>
      <c r="E118" s="200"/>
      <c r="F118" s="200"/>
      <c r="G118" s="200"/>
      <c r="H118" s="200"/>
      <c r="I118" s="201"/>
      <c r="J118" s="57"/>
    </row>
    <row r="119" spans="1:10" x14ac:dyDescent="0.35">
      <c r="A119" s="56"/>
      <c r="B119" s="199"/>
      <c r="C119" s="200"/>
      <c r="D119" s="200"/>
      <c r="E119" s="200"/>
      <c r="F119" s="200"/>
      <c r="G119" s="200"/>
      <c r="H119" s="200"/>
      <c r="I119" s="201"/>
      <c r="J119" s="57"/>
    </row>
    <row r="120" spans="1:10" x14ac:dyDescent="0.35">
      <c r="A120" s="56"/>
      <c r="B120" s="199"/>
      <c r="C120" s="200"/>
      <c r="D120" s="200"/>
      <c r="E120" s="200"/>
      <c r="F120" s="200"/>
      <c r="G120" s="200"/>
      <c r="H120" s="200"/>
      <c r="I120" s="201"/>
      <c r="J120" s="57"/>
    </row>
    <row r="121" spans="1:10" x14ac:dyDescent="0.35">
      <c r="A121" s="56"/>
      <c r="B121" s="199"/>
      <c r="C121" s="200"/>
      <c r="D121" s="200"/>
      <c r="E121" s="200"/>
      <c r="F121" s="200"/>
      <c r="G121" s="200"/>
      <c r="H121" s="200"/>
      <c r="I121" s="201"/>
      <c r="J121" s="57"/>
    </row>
    <row r="122" spans="1:10" x14ac:dyDescent="0.35">
      <c r="A122" s="56"/>
      <c r="B122" s="199"/>
      <c r="C122" s="200"/>
      <c r="D122" s="200"/>
      <c r="E122" s="200"/>
      <c r="F122" s="200"/>
      <c r="G122" s="200"/>
      <c r="H122" s="200"/>
      <c r="I122" s="201"/>
      <c r="J122" s="57"/>
    </row>
    <row r="123" spans="1:10" x14ac:dyDescent="0.35">
      <c r="A123" s="56"/>
      <c r="B123" s="199"/>
      <c r="C123" s="200"/>
      <c r="D123" s="200"/>
      <c r="E123" s="200"/>
      <c r="F123" s="200"/>
      <c r="G123" s="200"/>
      <c r="H123" s="200"/>
      <c r="I123" s="201"/>
      <c r="J123" s="57"/>
    </row>
    <row r="124" spans="1:10" x14ac:dyDescent="0.35">
      <c r="A124" s="56"/>
      <c r="B124" s="199"/>
      <c r="C124" s="200"/>
      <c r="D124" s="200"/>
      <c r="E124" s="200"/>
      <c r="F124" s="200"/>
      <c r="G124" s="200"/>
      <c r="H124" s="200"/>
      <c r="I124" s="201"/>
      <c r="J124" s="57"/>
    </row>
    <row r="125" spans="1:10" x14ac:dyDescent="0.35">
      <c r="A125" s="56"/>
      <c r="B125" s="199"/>
      <c r="C125" s="200"/>
      <c r="D125" s="200"/>
      <c r="E125" s="200"/>
      <c r="F125" s="200"/>
      <c r="G125" s="200"/>
      <c r="H125" s="200"/>
      <c r="I125" s="201"/>
      <c r="J125" s="57"/>
    </row>
    <row r="126" spans="1:10" x14ac:dyDescent="0.35">
      <c r="A126" s="56"/>
      <c r="B126" s="199"/>
      <c r="C126" s="200"/>
      <c r="D126" s="200"/>
      <c r="E126" s="200"/>
      <c r="F126" s="200"/>
      <c r="G126" s="200"/>
      <c r="H126" s="200"/>
      <c r="I126" s="201"/>
      <c r="J126" s="57"/>
    </row>
    <row r="127" spans="1:10" x14ac:dyDescent="0.35">
      <c r="A127" s="56"/>
      <c r="B127" s="199"/>
      <c r="C127" s="200"/>
      <c r="D127" s="200"/>
      <c r="E127" s="200"/>
      <c r="F127" s="200"/>
      <c r="G127" s="200"/>
      <c r="H127" s="200"/>
      <c r="I127" s="201"/>
      <c r="J127" s="57"/>
    </row>
    <row r="128" spans="1:10" x14ac:dyDescent="0.35">
      <c r="A128" s="56"/>
      <c r="B128" s="199"/>
      <c r="C128" s="200"/>
      <c r="D128" s="200"/>
      <c r="E128" s="200"/>
      <c r="F128" s="200"/>
      <c r="G128" s="200"/>
      <c r="H128" s="200"/>
      <c r="I128" s="201"/>
      <c r="J128" s="57"/>
    </row>
    <row r="129" spans="1:10" x14ac:dyDescent="0.35">
      <c r="A129" s="56"/>
      <c r="B129" s="199"/>
      <c r="C129" s="200"/>
      <c r="D129" s="200"/>
      <c r="E129" s="200"/>
      <c r="F129" s="200"/>
      <c r="G129" s="200"/>
      <c r="H129" s="200"/>
      <c r="I129" s="201"/>
      <c r="J129" s="57"/>
    </row>
    <row r="130" spans="1:10" x14ac:dyDescent="0.35">
      <c r="A130" s="56"/>
      <c r="B130" s="199"/>
      <c r="C130" s="200"/>
      <c r="D130" s="200"/>
      <c r="E130" s="200"/>
      <c r="F130" s="200"/>
      <c r="G130" s="200"/>
      <c r="H130" s="200"/>
      <c r="I130" s="201"/>
      <c r="J130" s="57"/>
    </row>
    <row r="131" spans="1:10" x14ac:dyDescent="0.35">
      <c r="A131" s="56"/>
      <c r="B131" s="199"/>
      <c r="C131" s="200"/>
      <c r="D131" s="200"/>
      <c r="E131" s="200"/>
      <c r="F131" s="200"/>
      <c r="G131" s="200"/>
      <c r="H131" s="200"/>
      <c r="I131" s="201"/>
      <c r="J131" s="57"/>
    </row>
    <row r="132" spans="1:10" x14ac:dyDescent="0.35">
      <c r="A132" s="56"/>
      <c r="B132" s="199"/>
      <c r="C132" s="200"/>
      <c r="D132" s="200"/>
      <c r="E132" s="200"/>
      <c r="F132" s="200"/>
      <c r="G132" s="200"/>
      <c r="H132" s="200"/>
      <c r="I132" s="201"/>
      <c r="J132" s="57"/>
    </row>
    <row r="133" spans="1:10" x14ac:dyDescent="0.35">
      <c r="A133" s="56"/>
      <c r="B133" s="199"/>
      <c r="C133" s="200"/>
      <c r="D133" s="200"/>
      <c r="E133" s="200"/>
      <c r="F133" s="200"/>
      <c r="G133" s="200"/>
      <c r="H133" s="200"/>
      <c r="I133" s="201"/>
      <c r="J133" s="57"/>
    </row>
    <row r="134" spans="1:10" ht="15" thickBot="1" x14ac:dyDescent="0.4">
      <c r="A134" s="56"/>
      <c r="B134" s="202"/>
      <c r="C134" s="203"/>
      <c r="D134" s="203"/>
      <c r="E134" s="203"/>
      <c r="F134" s="203"/>
      <c r="G134" s="203"/>
      <c r="H134" s="203"/>
      <c r="I134" s="204"/>
      <c r="J134" s="57"/>
    </row>
    <row r="135" spans="1:10" ht="10" customHeight="1" thickBot="1" x14ac:dyDescent="0.4">
      <c r="A135" s="91"/>
      <c r="B135" s="63"/>
      <c r="C135" s="63"/>
      <c r="D135" s="63"/>
      <c r="E135" s="63"/>
      <c r="F135" s="63"/>
      <c r="G135" s="63"/>
      <c r="H135" s="63"/>
      <c r="I135" s="63"/>
      <c r="J135" s="93"/>
    </row>
    <row r="136" spans="1:10" ht="15" thickTop="1" x14ac:dyDescent="0.35"/>
  </sheetData>
  <sheetProtection formatCells="0" formatColumns="0" formatRows="0" insertRows="0" insertHyperlinks="0"/>
  <mergeCells count="42">
    <mergeCell ref="B115:I134"/>
    <mergeCell ref="B91:D91"/>
    <mergeCell ref="B97:D97"/>
    <mergeCell ref="B104:D104"/>
    <mergeCell ref="B85:D85"/>
    <mergeCell ref="B107:I107"/>
    <mergeCell ref="C109:D109"/>
    <mergeCell ref="C112:D112"/>
    <mergeCell ref="E109:I109"/>
    <mergeCell ref="E112:I112"/>
    <mergeCell ref="C108:D108"/>
    <mergeCell ref="E108:I108"/>
    <mergeCell ref="C110:D110"/>
    <mergeCell ref="C111:D111"/>
    <mergeCell ref="B1:I1"/>
    <mergeCell ref="B3:I3"/>
    <mergeCell ref="C5:H5"/>
    <mergeCell ref="C7:H7"/>
    <mergeCell ref="C6:H6"/>
    <mergeCell ref="B4:I4"/>
    <mergeCell ref="C10:H10"/>
    <mergeCell ref="C11:H11"/>
    <mergeCell ref="C12:H12"/>
    <mergeCell ref="B22:B27"/>
    <mergeCell ref="C16:I19"/>
    <mergeCell ref="C21:I27"/>
    <mergeCell ref="B17:B19"/>
    <mergeCell ref="B76:D76"/>
    <mergeCell ref="E51:F51"/>
    <mergeCell ref="C51:D51"/>
    <mergeCell ref="C52:D52"/>
    <mergeCell ref="C53:D53"/>
    <mergeCell ref="C30:I30"/>
    <mergeCell ref="C31:D31"/>
    <mergeCell ref="E31:G31"/>
    <mergeCell ref="H31:H32"/>
    <mergeCell ref="I31:I32"/>
    <mergeCell ref="G51:H51"/>
    <mergeCell ref="G52:H52"/>
    <mergeCell ref="G53:H53"/>
    <mergeCell ref="B56:D56"/>
    <mergeCell ref="B74:D74"/>
  </mergeCells>
  <conditionalFormatting sqref="A1:J94">
    <cfRule type="expression" dxfId="4" priority="2">
      <formula>CELL("PROTECT", A1)=0</formula>
    </cfRule>
  </conditionalFormatting>
  <conditionalFormatting sqref="A95:J99 A104:J109 A110:C111 E110:J111 A112:J135">
    <cfRule type="expression" dxfId="3" priority="10">
      <formula>CELL("PROTECT", A95)=0</formula>
    </cfRule>
  </conditionalFormatting>
  <conditionalFormatting sqref="A100:J103">
    <cfRule type="expression" dxfId="2" priority="1">
      <formula>CELL("PROTECT", A100)=0</formula>
    </cfRule>
  </conditionalFormatting>
  <conditionalFormatting sqref="E95:I96">
    <cfRule type="expression" dxfId="0" priority="9">
      <formula>$B95=""</formula>
    </cfRule>
  </conditionalFormatting>
  <dataValidations count="1">
    <dataValidation type="list" allowBlank="1" showInputMessage="1" showErrorMessage="1" sqref="K63" xr:uid="{00000000-0002-0000-0100-000000000000}">
      <formula1>"PMoptions"</formula1>
    </dataValidation>
  </dataValidations>
  <hyperlinks>
    <hyperlink ref="C12" r:id="rId1" xr:uid="{A0129243-B389-4461-A6A0-EBDE1C2B1D3C}"/>
  </hyperlinks>
  <pageMargins left="0.45" right="0.45" top="0.5" bottom="0.5" header="0.3" footer="0.3"/>
  <pageSetup scale="65" fitToHeight="2" orientation="portrait" r:id="rId2"/>
  <headerFooter>
    <oddFooter>&amp;C&amp;P</oddFooter>
  </headerFooter>
  <rowBreaks count="1" manualBreakCount="1">
    <brk id="71" max="9" man="1"/>
  </rowBreaks>
  <extLst>
    <ext xmlns:x14="http://schemas.microsoft.com/office/spreadsheetml/2009/9/main" uri="{78C0D931-6437-407d-A8EE-F0AAD7539E65}">
      <x14:conditionalFormattings>
        <x14:conditionalFormatting xmlns:xm="http://schemas.microsoft.com/office/excel/2006/main">
          <x14:cfRule type="expression" priority="8" id="{B9175676-CF21-48FE-9D3A-C33726FBC220}">
            <xm:f>ReportType=Lists!$O$2</xm:f>
            <x14:dxf>
              <font>
                <b val="0"/>
                <i val="0"/>
              </font>
              <numFmt numFmtId="0" formatCode="General"/>
              <fill>
                <patternFill patternType="none">
                  <bgColor auto="1"/>
                </patternFill>
              </fill>
              <border>
                <left/>
                <right/>
                <top/>
                <bottom/>
                <vertical/>
                <horizontal/>
              </border>
            </x14:dxf>
          </x14:cfRule>
          <xm:sqref>B107:I112</xm:sqref>
        </x14:conditionalFormatting>
      </x14:conditionalFormattings>
    </ext>
    <ext xmlns:x14="http://schemas.microsoft.com/office/spreadsheetml/2009/9/main" uri="{CCE6A557-97BC-4b89-ADB6-D9C93CAAB3DF}">
      <x14:dataValidations xmlns:xm="http://schemas.microsoft.com/office/excel/2006/main" count="7">
        <x14:dataValidation type="list" allowBlank="1" showInputMessage="1" showErrorMessage="1" xr:uid="{00000000-0002-0000-0100-000001000000}">
          <x14:formula1>
            <xm:f>Lists!$B$2:$B$65</xm:f>
          </x14:formula1>
          <xm:sqref>C51:D51</xm:sqref>
        </x14:dataValidation>
        <x14:dataValidation type="list" allowBlank="1" showInputMessage="1" showErrorMessage="1" xr:uid="{00000000-0002-0000-0100-000002000000}">
          <x14:formula1>
            <xm:f>Lists!$D$2:$D$3</xm:f>
          </x14:formula1>
          <xm:sqref>G52:H53</xm:sqref>
        </x14:dataValidation>
        <x14:dataValidation type="list" allowBlank="1" showInputMessage="1" showErrorMessage="1" xr:uid="{00000000-0002-0000-0100-000003000000}">
          <x14:formula1>
            <xm:f>Lists!$F$2:$F$4</xm:f>
          </x14:formula1>
          <xm:sqref>G51:H51</xm:sqref>
        </x14:dataValidation>
        <x14:dataValidation type="list" allowBlank="1" showInputMessage="1" showErrorMessage="1" xr:uid="{00000000-0002-0000-0100-000004000000}">
          <x14:formula1>
            <xm:f>Lists!$J$2:$J$5</xm:f>
          </x14:formula1>
          <xm:sqref>C53:D53</xm:sqref>
        </x14:dataValidation>
        <x14:dataValidation type="list" allowBlank="1" showInputMessage="1" showErrorMessage="1" xr:uid="{00000000-0002-0000-0100-000005000000}">
          <x14:formula1>
            <xm:f>Lists!$D$8:$D$10</xm:f>
          </x14:formula1>
          <xm:sqref>H56</xm:sqref>
        </x14:dataValidation>
        <x14:dataValidation type="list" allowBlank="1" showInputMessage="1" showErrorMessage="1" xr:uid="{00000000-0002-0000-0100-000006000000}">
          <x14:formula1>
            <xm:f>Lists!$O$2:$O$3</xm:f>
          </x14:formula1>
          <xm:sqref>B3:I3</xm:sqref>
        </x14:dataValidation>
        <x14:dataValidation type="list" allowBlank="1" showInputMessage="1" showErrorMessage="1" xr:uid="{00000000-0002-0000-0100-000007000000}">
          <x14:formula1>
            <xm:f>Lists!$M$2:$M$26</xm:f>
          </x14:formula1>
          <xm:sqref>B4:I4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E3"/>
  <sheetViews>
    <sheetView showGridLines="0" zoomScaleNormal="100" workbookViewId="0">
      <selection activeCell="U30" sqref="U30"/>
    </sheetView>
  </sheetViews>
  <sheetFormatPr defaultRowHeight="14.5" x14ac:dyDescent="0.35"/>
  <cols>
    <col min="1" max="8" width="9.1796875" customWidth="1"/>
    <col min="9" max="9" width="6.1796875" customWidth="1"/>
    <col min="10" max="17" width="9.1796875" customWidth="1"/>
    <col min="18" max="18" width="4" customWidth="1"/>
    <col min="19" max="19" width="9.1796875" customWidth="1"/>
  </cols>
  <sheetData>
    <row r="1" spans="1:31" ht="15" customHeight="1" x14ac:dyDescent="0.5">
      <c r="A1" s="227" t="s">
        <v>204</v>
      </c>
      <c r="B1" s="227"/>
      <c r="C1" s="227"/>
      <c r="D1" s="227"/>
      <c r="E1" s="227"/>
      <c r="F1" s="227"/>
      <c r="G1" s="227"/>
      <c r="H1" s="227"/>
      <c r="I1" s="227"/>
      <c r="J1" s="227"/>
      <c r="K1" s="227"/>
      <c r="L1" s="227"/>
      <c r="M1" s="227"/>
      <c r="N1" s="227"/>
      <c r="O1" s="227"/>
      <c r="P1" s="227"/>
      <c r="Q1" s="227"/>
      <c r="R1" s="227"/>
      <c r="S1" s="127"/>
      <c r="T1" s="126"/>
      <c r="U1" s="126"/>
      <c r="V1" s="126"/>
      <c r="W1" s="126"/>
      <c r="X1" s="126"/>
      <c r="Y1" s="126"/>
      <c r="Z1" s="126"/>
      <c r="AA1" s="126"/>
      <c r="AB1" s="126"/>
      <c r="AC1" s="126"/>
      <c r="AD1" s="126"/>
      <c r="AE1" s="126"/>
    </row>
    <row r="2" spans="1:31" ht="15" customHeight="1" x14ac:dyDescent="0.5">
      <c r="A2" s="227"/>
      <c r="B2" s="227"/>
      <c r="C2" s="227"/>
      <c r="D2" s="227"/>
      <c r="E2" s="227"/>
      <c r="F2" s="227"/>
      <c r="G2" s="227"/>
      <c r="H2" s="227"/>
      <c r="I2" s="227"/>
      <c r="J2" s="227"/>
      <c r="K2" s="227"/>
      <c r="L2" s="227"/>
      <c r="M2" s="227"/>
      <c r="N2" s="227"/>
      <c r="O2" s="227"/>
      <c r="P2" s="227"/>
      <c r="Q2" s="227"/>
      <c r="R2" s="227"/>
      <c r="S2" s="127"/>
      <c r="T2" s="126"/>
      <c r="U2" s="126"/>
      <c r="V2" s="126"/>
      <c r="W2" s="126"/>
      <c r="X2" s="126"/>
      <c r="Y2" s="126"/>
      <c r="Z2" s="126"/>
      <c r="AA2" s="126"/>
      <c r="AB2" s="126"/>
      <c r="AC2" s="126"/>
      <c r="AD2" s="126"/>
      <c r="AE2" s="126"/>
    </row>
    <row r="3" spans="1:31" ht="9" customHeight="1" x14ac:dyDescent="0.35"/>
  </sheetData>
  <sheetProtection password="E721" sheet="1" scenarios="1"/>
  <mergeCells count="1">
    <mergeCell ref="A1:R2"/>
  </mergeCells>
  <pageMargins left="0.7" right="0.7" top="0.75" bottom="0.75" header="0.3" footer="0.3"/>
  <pageSetup scale="5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O65"/>
  <sheetViews>
    <sheetView workbookViewId="0">
      <selection activeCell="M2" sqref="M2"/>
    </sheetView>
  </sheetViews>
  <sheetFormatPr defaultRowHeight="14.5" x14ac:dyDescent="0.35"/>
  <cols>
    <col min="2" max="2" width="50.1796875" bestFit="1" customWidth="1"/>
    <col min="8" max="8" width="9.1796875" style="2"/>
    <col min="13" max="13" width="15.453125" bestFit="1" customWidth="1"/>
    <col min="15" max="15" width="58.81640625" bestFit="1" customWidth="1"/>
  </cols>
  <sheetData>
    <row r="1" spans="2:15" x14ac:dyDescent="0.35">
      <c r="B1" s="1" t="s">
        <v>69</v>
      </c>
      <c r="C1" s="1"/>
      <c r="D1" s="1" t="s">
        <v>140</v>
      </c>
      <c r="E1" s="1"/>
      <c r="F1" s="1" t="s">
        <v>142</v>
      </c>
      <c r="G1" s="1"/>
      <c r="H1" s="119"/>
      <c r="I1" s="1"/>
      <c r="J1" s="1"/>
      <c r="K1" s="1"/>
      <c r="L1" s="1"/>
      <c r="M1" s="1" t="s">
        <v>168</v>
      </c>
      <c r="N1" s="1"/>
      <c r="O1" s="1" t="s">
        <v>169</v>
      </c>
    </row>
    <row r="2" spans="2:15" ht="15" customHeight="1" x14ac:dyDescent="0.35">
      <c r="B2" t="s">
        <v>97</v>
      </c>
      <c r="D2" t="s">
        <v>138</v>
      </c>
      <c r="F2" t="s">
        <v>141</v>
      </c>
      <c r="H2" s="2" t="s">
        <v>23</v>
      </c>
      <c r="J2" t="s">
        <v>55</v>
      </c>
      <c r="M2" t="s">
        <v>206</v>
      </c>
      <c r="O2" t="s">
        <v>170</v>
      </c>
    </row>
    <row r="3" spans="2:15" ht="15" customHeight="1" x14ac:dyDescent="0.35">
      <c r="B3" t="s">
        <v>98</v>
      </c>
      <c r="D3" t="s">
        <v>139</v>
      </c>
      <c r="F3" t="s">
        <v>59</v>
      </c>
      <c r="H3" s="3" t="s">
        <v>24</v>
      </c>
      <c r="J3" t="s">
        <v>171</v>
      </c>
      <c r="M3" t="str">
        <f ca="1">TEXT(DATE(YEAR(TODAY()), MONTH(TODAY())+ROWS($M$2:$M3)-1, DAY(1)), "MMMM YYYY")</f>
        <v>June 2025</v>
      </c>
      <c r="O3" t="s">
        <v>146</v>
      </c>
    </row>
    <row r="4" spans="2:15" ht="15" customHeight="1" x14ac:dyDescent="0.35">
      <c r="B4" t="s">
        <v>99</v>
      </c>
      <c r="F4" t="s">
        <v>149</v>
      </c>
      <c r="H4" s="2" t="s">
        <v>25</v>
      </c>
      <c r="J4" t="s">
        <v>56</v>
      </c>
      <c r="M4" t="str">
        <f ca="1">TEXT(DATE(YEAR(TODAY()), MONTH(TODAY())+ROWS($M$2:$M4)-1, DAY(1)), "MMMM YYYY")</f>
        <v>July 2025</v>
      </c>
    </row>
    <row r="5" spans="2:15" ht="15" customHeight="1" x14ac:dyDescent="0.35">
      <c r="B5" t="s">
        <v>75</v>
      </c>
      <c r="H5" s="3" t="s">
        <v>26</v>
      </c>
      <c r="J5" t="s">
        <v>149</v>
      </c>
      <c r="M5" t="str">
        <f ca="1">TEXT(DATE(YEAR(TODAY()), MONTH(TODAY())+ROWS($M$2:$M5)-1, DAY(1)), "MMMM YYYY")</f>
        <v>August 2025</v>
      </c>
    </row>
    <row r="6" spans="2:15" ht="15" customHeight="1" x14ac:dyDescent="0.35">
      <c r="B6" t="s">
        <v>76</v>
      </c>
      <c r="H6" s="2" t="s">
        <v>22</v>
      </c>
      <c r="M6" t="str">
        <f ca="1">TEXT(DATE(YEAR(TODAY()), MONTH(TODAY())+ROWS($M$2:$M6)-1, DAY(1)), "MMMM YYYY")</f>
        <v>September 2025</v>
      </c>
    </row>
    <row r="7" spans="2:15" ht="15" customHeight="1" x14ac:dyDescent="0.35">
      <c r="B7" t="s">
        <v>100</v>
      </c>
      <c r="H7" s="3" t="s">
        <v>27</v>
      </c>
      <c r="M7" t="str">
        <f ca="1">TEXT(DATE(YEAR(TODAY()), MONTH(TODAY())+ROWS($M$2:$M7)-1, DAY(1)), "MMMM YYYY")</f>
        <v>October 2025</v>
      </c>
    </row>
    <row r="8" spans="2:15" ht="15" customHeight="1" x14ac:dyDescent="0.35">
      <c r="B8" t="s">
        <v>124</v>
      </c>
      <c r="D8" t="s">
        <v>172</v>
      </c>
      <c r="H8" s="2" t="s">
        <v>21</v>
      </c>
      <c r="M8" t="str">
        <f ca="1">TEXT(DATE(YEAR(TODAY()), MONTH(TODAY())+ROWS($M$2:$M8)-1, DAY(1)), "MMMM YYYY")</f>
        <v>November 2025</v>
      </c>
    </row>
    <row r="9" spans="2:15" ht="15" customHeight="1" x14ac:dyDescent="0.35">
      <c r="B9" t="s">
        <v>101</v>
      </c>
      <c r="D9" t="s">
        <v>173</v>
      </c>
      <c r="H9" s="3" t="s">
        <v>28</v>
      </c>
      <c r="M9" t="str">
        <f ca="1">TEXT(DATE(YEAR(TODAY()), MONTH(TODAY())+ROWS($M$2:$M9)-1, DAY(1)), "MMMM YYYY")</f>
        <v>December 2025</v>
      </c>
    </row>
    <row r="10" spans="2:15" ht="15" customHeight="1" x14ac:dyDescent="0.35">
      <c r="B10" t="s">
        <v>77</v>
      </c>
      <c r="D10" t="s">
        <v>195</v>
      </c>
      <c r="H10" s="2" t="s">
        <v>29</v>
      </c>
      <c r="M10" t="str">
        <f ca="1">TEXT(DATE(YEAR(TODAY()), MONTH(TODAY())+ROWS($M$2:$M10)-1, DAY(1)), "MMMM YYYY")</f>
        <v>January 2026</v>
      </c>
    </row>
    <row r="11" spans="2:15" ht="15" customHeight="1" x14ac:dyDescent="0.35">
      <c r="B11" t="s">
        <v>102</v>
      </c>
      <c r="H11" s="3" t="s">
        <v>30</v>
      </c>
      <c r="M11" t="str">
        <f ca="1">TEXT(DATE(YEAR(TODAY()), MONTH(TODAY())+ROWS($M$2:$M11)-1, DAY(1)), "MMMM YYYY")</f>
        <v>February 2026</v>
      </c>
    </row>
    <row r="12" spans="2:15" ht="15" customHeight="1" x14ac:dyDescent="0.35">
      <c r="B12" t="s">
        <v>103</v>
      </c>
      <c r="H12" s="3" t="s">
        <v>31</v>
      </c>
      <c r="M12" t="str">
        <f ca="1">TEXT(DATE(YEAR(TODAY()), MONTH(TODAY())+ROWS($M$2:$M12)-1, DAY(1)), "MMMM YYYY")</f>
        <v>March 2026</v>
      </c>
    </row>
    <row r="13" spans="2:15" ht="15" customHeight="1" x14ac:dyDescent="0.35">
      <c r="B13" t="s">
        <v>78</v>
      </c>
      <c r="H13" s="3" t="s">
        <v>32</v>
      </c>
      <c r="M13" t="str">
        <f ca="1">TEXT(DATE(YEAR(TODAY()), MONTH(TODAY())+ROWS($M$2:$M13)-1, DAY(1)), "MMMM YYYY")</f>
        <v>April 2026</v>
      </c>
    </row>
    <row r="14" spans="2:15" ht="15" customHeight="1" x14ac:dyDescent="0.35">
      <c r="B14" t="s">
        <v>104</v>
      </c>
      <c r="H14" s="2" t="s">
        <v>33</v>
      </c>
      <c r="M14" t="str">
        <f ca="1">TEXT(DATE(YEAR(TODAY()), MONTH(TODAY())+ROWS($M$2:$M14)-1, DAY(1)), "MMMM YYYY")</f>
        <v>May 2026</v>
      </c>
    </row>
    <row r="15" spans="2:15" ht="15" customHeight="1" x14ac:dyDescent="0.35">
      <c r="B15" t="s">
        <v>79</v>
      </c>
      <c r="H15" s="3" t="s">
        <v>34</v>
      </c>
      <c r="M15" t="str">
        <f ca="1">TEXT(DATE(YEAR(TODAY()), MONTH(TODAY())+ROWS($M$2:$M15)-1, DAY(1)), "MMMM YYYY")</f>
        <v>June 2026</v>
      </c>
    </row>
    <row r="16" spans="2:15" ht="15" customHeight="1" x14ac:dyDescent="0.35">
      <c r="B16" t="s">
        <v>105</v>
      </c>
      <c r="H16" s="2" t="s">
        <v>35</v>
      </c>
      <c r="M16" t="str">
        <f ca="1">TEXT(DATE(YEAR(TODAY()), MONTH(TODAY())+ROWS($M$2:$M16)-1, DAY(1)), "MMMM YYYY")</f>
        <v>July 2026</v>
      </c>
    </row>
    <row r="17" spans="2:13" ht="15" customHeight="1" x14ac:dyDescent="0.35">
      <c r="B17" t="s">
        <v>106</v>
      </c>
      <c r="H17" s="3" t="s">
        <v>36</v>
      </c>
      <c r="M17" t="str">
        <f ca="1">TEXT(DATE(YEAR(TODAY()), MONTH(TODAY())+ROWS($M$2:$M17)-1, DAY(1)), "MMMM YYYY")</f>
        <v>August 2026</v>
      </c>
    </row>
    <row r="18" spans="2:13" ht="15" customHeight="1" x14ac:dyDescent="0.35">
      <c r="B18" t="s">
        <v>107</v>
      </c>
      <c r="H18" s="2" t="s">
        <v>37</v>
      </c>
      <c r="M18" t="str">
        <f ca="1">TEXT(DATE(YEAR(TODAY()), MONTH(TODAY())+ROWS($M$2:$M18)-1, DAY(1)), "MMMM YYYY")</f>
        <v>September 2026</v>
      </c>
    </row>
    <row r="19" spans="2:13" ht="15" customHeight="1" x14ac:dyDescent="0.35">
      <c r="B19" t="s">
        <v>125</v>
      </c>
      <c r="H19" s="3" t="s">
        <v>38</v>
      </c>
      <c r="M19" t="str">
        <f ca="1">TEXT(DATE(YEAR(TODAY()), MONTH(TODAY())+ROWS($M$2:$M19)-1, DAY(1)), "MMMM YYYY")</f>
        <v>October 2026</v>
      </c>
    </row>
    <row r="20" spans="2:13" ht="15" customHeight="1" x14ac:dyDescent="0.35">
      <c r="B20" t="s">
        <v>80</v>
      </c>
      <c r="H20" s="2" t="s">
        <v>150</v>
      </c>
      <c r="M20" t="str">
        <f ca="1">TEXT(DATE(YEAR(TODAY()), MONTH(TODAY())+ROWS($M$2:$M20)-1, DAY(1)), "MMMM YYYY")</f>
        <v>November 2026</v>
      </c>
    </row>
    <row r="21" spans="2:13" ht="15" customHeight="1" x14ac:dyDescent="0.35">
      <c r="B21" t="s">
        <v>81</v>
      </c>
      <c r="H21" s="3">
        <v>2022</v>
      </c>
      <c r="M21" t="str">
        <f ca="1">TEXT(DATE(YEAR(TODAY()), MONTH(TODAY())+ROWS($M$2:$M21)-1, DAY(1)), "MMMM YYYY")</f>
        <v>December 2026</v>
      </c>
    </row>
    <row r="22" spans="2:13" ht="15" customHeight="1" x14ac:dyDescent="0.35">
      <c r="B22" t="s">
        <v>126</v>
      </c>
      <c r="H22" s="2" t="s">
        <v>151</v>
      </c>
      <c r="M22" t="str">
        <f ca="1">TEXT(DATE(YEAR(TODAY()), MONTH(TODAY())+ROWS($M$2:$M22)-1, DAY(1)), "MMMM YYYY")</f>
        <v>January 2027</v>
      </c>
    </row>
    <row r="23" spans="2:13" ht="15" customHeight="1" x14ac:dyDescent="0.35">
      <c r="B23" t="s">
        <v>108</v>
      </c>
      <c r="H23" s="3">
        <v>2024</v>
      </c>
      <c r="M23" t="str">
        <f ca="1">TEXT(DATE(YEAR(TODAY()), MONTH(TODAY())+ROWS($M$2:$M23)-1, DAY(1)), "MMMM YYYY")</f>
        <v>February 2027</v>
      </c>
    </row>
    <row r="24" spans="2:13" ht="15" customHeight="1" x14ac:dyDescent="0.35">
      <c r="B24" t="s">
        <v>82</v>
      </c>
      <c r="M24" t="str">
        <f ca="1">TEXT(DATE(YEAR(TODAY()), MONTH(TODAY())+ROWS($M$2:$M24)-1, DAY(1)), "MMMM YYYY")</f>
        <v>March 2027</v>
      </c>
    </row>
    <row r="25" spans="2:13" ht="15" customHeight="1" x14ac:dyDescent="0.35">
      <c r="B25" t="s">
        <v>127</v>
      </c>
      <c r="H25" s="3"/>
      <c r="M25" t="str">
        <f ca="1">TEXT(DATE(YEAR(TODAY()), MONTH(TODAY())+ROWS($M$2:$M25)-1, DAY(1)), "MMMM YYYY")</f>
        <v>April 2027</v>
      </c>
    </row>
    <row r="26" spans="2:13" ht="15" customHeight="1" x14ac:dyDescent="0.35">
      <c r="B26" t="s">
        <v>128</v>
      </c>
      <c r="M26" t="str">
        <f ca="1">TEXT(DATE(YEAR(TODAY()), MONTH(TODAY())+ROWS($M$2:$M26)-1, DAY(1)), "MMMM YYYY")</f>
        <v>May 2027</v>
      </c>
    </row>
    <row r="27" spans="2:13" ht="15" customHeight="1" x14ac:dyDescent="0.35">
      <c r="B27" t="s">
        <v>109</v>
      </c>
    </row>
    <row r="28" spans="2:13" ht="15" customHeight="1" x14ac:dyDescent="0.35">
      <c r="B28" t="s">
        <v>83</v>
      </c>
    </row>
    <row r="29" spans="2:13" ht="15" customHeight="1" x14ac:dyDescent="0.35">
      <c r="B29" t="s">
        <v>84</v>
      </c>
    </row>
    <row r="30" spans="2:13" ht="15" customHeight="1" x14ac:dyDescent="0.35">
      <c r="B30" t="s">
        <v>129</v>
      </c>
    </row>
    <row r="31" spans="2:13" ht="15" customHeight="1" x14ac:dyDescent="0.35">
      <c r="B31" t="s">
        <v>85</v>
      </c>
    </row>
    <row r="32" spans="2:13" ht="15" customHeight="1" x14ac:dyDescent="0.35">
      <c r="B32" t="s">
        <v>110</v>
      </c>
    </row>
    <row r="33" spans="2:2" ht="15" customHeight="1" x14ac:dyDescent="0.35">
      <c r="B33" t="s">
        <v>111</v>
      </c>
    </row>
    <row r="34" spans="2:2" ht="15" customHeight="1" x14ac:dyDescent="0.35">
      <c r="B34" t="s">
        <v>86</v>
      </c>
    </row>
    <row r="35" spans="2:2" ht="15" customHeight="1" x14ac:dyDescent="0.35">
      <c r="B35" t="s">
        <v>87</v>
      </c>
    </row>
    <row r="36" spans="2:2" ht="15" customHeight="1" x14ac:dyDescent="0.35">
      <c r="B36" t="s">
        <v>88</v>
      </c>
    </row>
    <row r="37" spans="2:2" ht="15" customHeight="1" x14ac:dyDescent="0.35">
      <c r="B37" t="s">
        <v>112</v>
      </c>
    </row>
    <row r="38" spans="2:2" ht="15" customHeight="1" x14ac:dyDescent="0.35">
      <c r="B38" t="s">
        <v>113</v>
      </c>
    </row>
    <row r="39" spans="2:2" ht="15" customHeight="1" x14ac:dyDescent="0.35">
      <c r="B39" t="s">
        <v>89</v>
      </c>
    </row>
    <row r="40" spans="2:2" ht="15" customHeight="1" x14ac:dyDescent="0.35">
      <c r="B40" t="s">
        <v>114</v>
      </c>
    </row>
    <row r="41" spans="2:2" ht="15" customHeight="1" x14ac:dyDescent="0.35">
      <c r="B41" t="s">
        <v>130</v>
      </c>
    </row>
    <row r="42" spans="2:2" ht="15" customHeight="1" x14ac:dyDescent="0.35">
      <c r="B42" t="s">
        <v>131</v>
      </c>
    </row>
    <row r="43" spans="2:2" ht="15" customHeight="1" x14ac:dyDescent="0.35">
      <c r="B43" t="s">
        <v>132</v>
      </c>
    </row>
    <row r="44" spans="2:2" ht="15" customHeight="1" x14ac:dyDescent="0.35">
      <c r="B44" t="s">
        <v>115</v>
      </c>
    </row>
    <row r="45" spans="2:2" ht="15" customHeight="1" x14ac:dyDescent="0.35">
      <c r="B45" t="s">
        <v>90</v>
      </c>
    </row>
    <row r="46" spans="2:2" ht="15" customHeight="1" x14ac:dyDescent="0.35">
      <c r="B46" t="s">
        <v>116</v>
      </c>
    </row>
    <row r="47" spans="2:2" ht="15" customHeight="1" x14ac:dyDescent="0.35">
      <c r="B47" t="s">
        <v>117</v>
      </c>
    </row>
    <row r="48" spans="2:2" ht="15" customHeight="1" x14ac:dyDescent="0.35">
      <c r="B48" t="s">
        <v>118</v>
      </c>
    </row>
    <row r="49" spans="2:2" ht="15" customHeight="1" x14ac:dyDescent="0.35">
      <c r="B49" t="s">
        <v>133</v>
      </c>
    </row>
    <row r="50" spans="2:2" ht="15" customHeight="1" x14ac:dyDescent="0.35">
      <c r="B50" t="s">
        <v>91</v>
      </c>
    </row>
    <row r="51" spans="2:2" ht="15" customHeight="1" x14ac:dyDescent="0.35">
      <c r="B51" t="s">
        <v>134</v>
      </c>
    </row>
    <row r="52" spans="2:2" ht="15" customHeight="1" x14ac:dyDescent="0.35">
      <c r="B52" t="s">
        <v>136</v>
      </c>
    </row>
    <row r="53" spans="2:2" ht="15" customHeight="1" x14ac:dyDescent="0.35">
      <c r="B53" t="s">
        <v>92</v>
      </c>
    </row>
    <row r="54" spans="2:2" ht="15" customHeight="1" x14ac:dyDescent="0.35">
      <c r="B54" t="s">
        <v>137</v>
      </c>
    </row>
    <row r="55" spans="2:2" ht="15" customHeight="1" x14ac:dyDescent="0.35">
      <c r="B55" t="s">
        <v>119</v>
      </c>
    </row>
    <row r="56" spans="2:2" ht="15" customHeight="1" x14ac:dyDescent="0.35">
      <c r="B56" t="s">
        <v>120</v>
      </c>
    </row>
    <row r="57" spans="2:2" ht="15" customHeight="1" x14ac:dyDescent="0.35">
      <c r="B57" t="s">
        <v>93</v>
      </c>
    </row>
    <row r="58" spans="2:2" ht="15" customHeight="1" x14ac:dyDescent="0.35">
      <c r="B58" t="s">
        <v>121</v>
      </c>
    </row>
    <row r="59" spans="2:2" ht="15" customHeight="1" x14ac:dyDescent="0.35">
      <c r="B59" t="s">
        <v>94</v>
      </c>
    </row>
    <row r="60" spans="2:2" ht="15" customHeight="1" x14ac:dyDescent="0.35">
      <c r="B60" t="s">
        <v>122</v>
      </c>
    </row>
    <row r="61" spans="2:2" ht="15" customHeight="1" x14ac:dyDescent="0.35">
      <c r="B61" t="s">
        <v>135</v>
      </c>
    </row>
    <row r="62" spans="2:2" ht="15" customHeight="1" x14ac:dyDescent="0.35">
      <c r="B62" t="s">
        <v>95</v>
      </c>
    </row>
    <row r="63" spans="2:2" ht="15" customHeight="1" x14ac:dyDescent="0.35">
      <c r="B63" t="s">
        <v>74</v>
      </c>
    </row>
    <row r="64" spans="2:2" ht="15" customHeight="1" x14ac:dyDescent="0.35">
      <c r="B64" t="s">
        <v>96</v>
      </c>
    </row>
    <row r="65" spans="2:2" ht="15" customHeight="1" x14ac:dyDescent="0.35">
      <c r="B65" t="s">
        <v>123</v>
      </c>
    </row>
  </sheetData>
  <sheetProtection algorithmName="SHA-512" hashValue="cuI3h8YPril/MKpQ0k/zHgw5pahHCCcD+Jc+3kkPBDV4JlELjxs57m+y6aY+FjL7AvJjzrZlgBO+zo1rJQFQ4Q==" saltValue="wirYTvcw4k7jUK1aOmOBBQ=="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QuickStartGuide</vt:lpstr>
      <vt:lpstr>Major Project Report</vt:lpstr>
      <vt:lpstr>Photo Gallery</vt:lpstr>
      <vt:lpstr>Lists</vt:lpstr>
      <vt:lpstr>'Major Project Report'!Print_Area</vt:lpstr>
      <vt:lpstr>'Photo Gallery'!Print_Area</vt:lpstr>
      <vt:lpstr>ReportType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40000107 Spokane Community College Apprenticeship Center</dc:title>
  <dc:creator>Office of Financial Management;Christine Thomas</dc:creator>
  <cp:lastModifiedBy>Susan Locke</cp:lastModifiedBy>
  <cp:lastPrinted>2014-06-25T01:10:37Z</cp:lastPrinted>
  <dcterms:created xsi:type="dcterms:W3CDTF">2012-08-29T14:59:47Z</dcterms:created>
  <dcterms:modified xsi:type="dcterms:W3CDTF">2025-05-29T15:19:32Z</dcterms:modified>
</cp:coreProperties>
</file>