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defaultThemeVersion="124226"/>
  <mc:AlternateContent xmlns:mc="http://schemas.openxmlformats.org/markup-compatibility/2006">
    <mc:Choice Requires="x15">
      <x15ac:absPath xmlns:x15ac="http://schemas.microsoft.com/office/spreadsheetml/2010/11/ac" url="N:\Major Project Status Reports\2026 MPSR\June 2026\Ready to post online\"/>
    </mc:Choice>
  </mc:AlternateContent>
  <xr:revisionPtr revIDLastSave="0" documentId="13_ncr:1_{9F1B89DE-6B53-4144-9209-2BA08F85D4C4}" xr6:coauthVersionLast="47" xr6:coauthVersionMax="47" xr10:uidLastSave="{00000000-0000-0000-0000-000000000000}"/>
  <bookViews>
    <workbookView xWindow="28680" yWindow="-120" windowWidth="29040" windowHeight="15720" tabRatio="761" xr2:uid="{00000000-000D-0000-FFFF-FFFF00000000}"/>
  </bookViews>
  <sheets>
    <sheet name="Major Project Report" sheetId="3" r:id="rId1"/>
    <sheet name="Photo Gallery (early demo)" sheetId="10" r:id="rId2"/>
    <sheet name="Photo Gallery (Summer25)" sheetId="9" r:id="rId3"/>
    <sheet name="Photo Gallery (Fall25)" sheetId="11" r:id="rId4"/>
    <sheet name="Photo Gallery (Winter25)" sheetId="14" r:id="rId5"/>
    <sheet name="Photo Gallery (Spring26)" sheetId="12" r:id="rId6"/>
    <sheet name="Lists" sheetId="4" state="hidden" r:id="rId7"/>
  </sheets>
  <externalReferences>
    <externalReference r:id="rId8"/>
    <externalReference r:id="rId9"/>
    <externalReference r:id="rId10"/>
    <externalReference r:id="rId11"/>
  </externalReferences>
  <definedNames>
    <definedName name="ACQ_TOTAL" localSheetId="1">'[1]A. Acquisition'!$C$12</definedName>
    <definedName name="ACQ_TOTAL" localSheetId="3">'[1]A. Acquisition'!$C$12</definedName>
    <definedName name="ACQ_TOTAL" localSheetId="5">'[1]A. Acquisition'!$C$12</definedName>
    <definedName name="ACQ_TOTAL" localSheetId="2">'[1]A. Acquisition'!$C$12</definedName>
    <definedName name="ACQ_TOTAL" localSheetId="4">'[1]A. Acquisition'!$C$12</definedName>
    <definedName name="ACQ_TOTAL">'[2]A. Acquisition'!$C$12</definedName>
    <definedName name="ACQ_TOTAL_ESC" localSheetId="1">'[1]A. Acquisition'!$F$12</definedName>
    <definedName name="ACQ_TOTAL_ESC" localSheetId="3">'[1]A. Acquisition'!$F$12</definedName>
    <definedName name="ACQ_TOTAL_ESC" localSheetId="5">'[1]A. Acquisition'!$F$12</definedName>
    <definedName name="ACQ_TOTAL_ESC" localSheetId="2">'[1]A. Acquisition'!$F$12</definedName>
    <definedName name="ACQ_TOTAL_ESC" localSheetId="4">'[1]A. Acquisition'!$F$12</definedName>
    <definedName name="ACQ_TOTAL_ESC">'[2]A. Acquisition'!$F$12</definedName>
    <definedName name="ART_TOTAL" localSheetId="1">'[1]E. Artwork'!$C$8</definedName>
    <definedName name="ART_TOTAL" localSheetId="3">'[1]E. Artwork'!$C$8</definedName>
    <definedName name="ART_TOTAL" localSheetId="5">'[1]E. Artwork'!$C$8</definedName>
    <definedName name="ART_TOTAL" localSheetId="2">'[1]E. Artwork'!$C$8</definedName>
    <definedName name="ART_TOTAL" localSheetId="4">'[1]E. Artwork'!$C$8</definedName>
    <definedName name="ART_TOTAL">'[2]E. Artwork'!$C$8</definedName>
    <definedName name="ART_TOTAL_ESC" localSheetId="1">'[1]E. Artwork'!$F$8</definedName>
    <definedName name="ART_TOTAL_ESC" localSheetId="3">'[1]E. Artwork'!$F$8</definedName>
    <definedName name="ART_TOTAL_ESC" localSheetId="5">'[1]E. Artwork'!$F$8</definedName>
    <definedName name="ART_TOTAL_ESC" localSheetId="2">'[1]E. Artwork'!$F$8</definedName>
    <definedName name="ART_TOTAL_ESC" localSheetId="4">'[1]E. Artwork'!$F$8</definedName>
    <definedName name="ART_TOTAL_ESC">'[2]E. Artwork'!$F$8</definedName>
    <definedName name="CONST_TOTAL" localSheetId="1">'[1]C. Construction Contracts'!$C$76</definedName>
    <definedName name="CONST_TOTAL" localSheetId="3">'[1]C. Construction Contracts'!$C$76</definedName>
    <definedName name="CONST_TOTAL" localSheetId="5">'[1]C. Construction Contracts'!$C$76</definedName>
    <definedName name="CONST_TOTAL" localSheetId="2">'[1]C. Construction Contracts'!$C$76</definedName>
    <definedName name="CONST_TOTAL" localSheetId="4">'[1]C. Construction Contracts'!$C$76</definedName>
    <definedName name="CONST_TOTAL">'[2]C. Construction Contracts'!$C$76</definedName>
    <definedName name="CONST_TOTAL_ESC" localSheetId="1">'[1]C. Construction Contracts'!$F$76</definedName>
    <definedName name="CONST_TOTAL_ESC" localSheetId="3">'[1]C. Construction Contracts'!$F$76</definedName>
    <definedName name="CONST_TOTAL_ESC" localSheetId="5">'[1]C. Construction Contracts'!$F$76</definedName>
    <definedName name="CONST_TOTAL_ESC" localSheetId="2">'[1]C. Construction Contracts'!$F$76</definedName>
    <definedName name="CONST_TOTAL_ESC" localSheetId="4">'[1]C. Construction Contracts'!$F$76</definedName>
    <definedName name="CONST_TOTAL_ESC">'[2]C. Construction Contracts'!$F$76</definedName>
    <definedName name="CONSUL_TOTAL" localSheetId="1">'[1]B. Consultant Services'!$C$52</definedName>
    <definedName name="CONSUL_TOTAL" localSheetId="3">'[1]B. Consultant Services'!$C$52</definedName>
    <definedName name="CONSUL_TOTAL" localSheetId="5">'[1]B. Consultant Services'!$C$52</definedName>
    <definedName name="CONSUL_TOTAL" localSheetId="2">'[1]B. Consultant Services'!$C$52</definedName>
    <definedName name="CONSUL_TOTAL" localSheetId="4">'[1]B. Consultant Services'!$C$52</definedName>
    <definedName name="CONSUL_TOTAL">'[2]B. Consultant Services'!$C$52</definedName>
    <definedName name="CONSUL_TOTAL_ESC" localSheetId="1">'[1]B. Consultant Services'!$F$52</definedName>
    <definedName name="CONSUL_TOTAL_ESC" localSheetId="3">'[1]B. Consultant Services'!$F$52</definedName>
    <definedName name="CONSUL_TOTAL_ESC" localSheetId="5">'[1]B. Consultant Services'!$F$52</definedName>
    <definedName name="CONSUL_TOTAL_ESC" localSheetId="2">'[1]B. Consultant Services'!$F$52</definedName>
    <definedName name="CONSUL_TOTAL_ESC" localSheetId="4">'[1]B. Consultant Services'!$F$52</definedName>
    <definedName name="CONSUL_TOTAL_ESC">'[2]B. Consultant Services'!$F$52</definedName>
    <definedName name="EQUIP_TOTAL" localSheetId="1">'[1]D. Equipment'!$C$20</definedName>
    <definedName name="EQUIP_TOTAL" localSheetId="3">'[1]D. Equipment'!$C$20</definedName>
    <definedName name="EQUIP_TOTAL" localSheetId="5">'[1]D. Equipment'!$C$20</definedName>
    <definedName name="EQUIP_TOTAL" localSheetId="2">'[1]D. Equipment'!$C$20</definedName>
    <definedName name="EQUIP_TOTAL" localSheetId="4">'[1]D. Equipment'!$C$20</definedName>
    <definedName name="EQUIP_TOTAL">'[2]D. Equipment'!$C$20</definedName>
    <definedName name="EQUIP_TOTAL_ESC" localSheetId="1">'[1]D. Equipment'!$F$20</definedName>
    <definedName name="EQUIP_TOTAL_ESC" localSheetId="3">'[1]D. Equipment'!$F$20</definedName>
    <definedName name="EQUIP_TOTAL_ESC" localSheetId="5">'[1]D. Equipment'!$F$20</definedName>
    <definedName name="EQUIP_TOTAL_ESC" localSheetId="2">'[1]D. Equipment'!$F$20</definedName>
    <definedName name="EQUIP_TOTAL_ESC" localSheetId="4">'[1]D. Equipment'!$F$20</definedName>
    <definedName name="EQUIP_TOTAL_ESC">'[2]D. Equipment'!$F$20</definedName>
    <definedName name="FCOR" localSheetId="1">'[3]Major Project Report'!$B$3="WASHINGTON STATE MAJOR PROJECT FINAL CLOSE-OUT REPORT"</definedName>
    <definedName name="FCOR" localSheetId="3">'[3]Major Project Report'!$B$3="WASHINGTON STATE MAJOR PROJECT FINAL CLOSE-OUT REPORT"</definedName>
    <definedName name="FCOR" localSheetId="5">'[3]Major Project Report'!$B$3="WASHINGTON STATE MAJOR PROJECT FINAL CLOSE-OUT REPORT"</definedName>
    <definedName name="FCOR" localSheetId="2">'[3]Major Project Report'!$B$3="WASHINGTON STATE MAJOR PROJECT FINAL CLOSE-OUT REPORT"</definedName>
    <definedName name="FCOR" localSheetId="4">'[3]Major Project Report'!$B$3="WASHINGTON STATE MAJOR PROJECT FINAL CLOSE-OUT REPORT"</definedName>
    <definedName name="FCOR">'Major Project Report'!$B$3="WASHINGTON STATE MAJOR PROJECT FINAL CLOSE-OUT REPORT"</definedName>
    <definedName name="OTHER_TOTAL" localSheetId="1">'[1]G. Other Costs'!$C$10</definedName>
    <definedName name="OTHER_TOTAL" localSheetId="3">'[1]G. Other Costs'!$C$10</definedName>
    <definedName name="OTHER_TOTAL" localSheetId="5">'[1]G. Other Costs'!$C$10</definedName>
    <definedName name="OTHER_TOTAL" localSheetId="2">'[1]G. Other Costs'!$C$10</definedName>
    <definedName name="OTHER_TOTAL" localSheetId="4">'[1]G. Other Costs'!$C$10</definedName>
    <definedName name="OTHER_TOTAL">'[2]G. Other Costs'!$C$10</definedName>
    <definedName name="OTHER_TOTAL_ESC" localSheetId="1">'[1]G. Other Costs'!$F$10</definedName>
    <definedName name="OTHER_TOTAL_ESC" localSheetId="3">'[1]G. Other Costs'!$F$10</definedName>
    <definedName name="OTHER_TOTAL_ESC" localSheetId="5">'[1]G. Other Costs'!$F$10</definedName>
    <definedName name="OTHER_TOTAL_ESC" localSheetId="2">'[1]G. Other Costs'!$F$10</definedName>
    <definedName name="OTHER_TOTAL_ESC" localSheetId="4">'[1]G. Other Costs'!$F$10</definedName>
    <definedName name="OTHER_TOTAL_ESC">'[2]G. Other Costs'!$F$10</definedName>
    <definedName name="PM_TOTAL" localSheetId="1">'[1]F. Project Management'!$C$8</definedName>
    <definedName name="PM_TOTAL" localSheetId="3">'[1]F. Project Management'!$C$8</definedName>
    <definedName name="PM_TOTAL" localSheetId="5">'[1]F. Project Management'!$C$8</definedName>
    <definedName name="PM_TOTAL" localSheetId="2">'[1]F. Project Management'!$C$8</definedName>
    <definedName name="PM_TOTAL" localSheetId="4">'[1]F. Project Management'!$C$8</definedName>
    <definedName name="PM_TOTAL">'[2]F. Project Management'!$C$8</definedName>
    <definedName name="PM_TOTAL_ESC" localSheetId="1">'[1]F. Project Management'!$F$8</definedName>
    <definedName name="PM_TOTAL_ESC" localSheetId="3">'[1]F. Project Management'!$F$8</definedName>
    <definedName name="PM_TOTAL_ESC" localSheetId="5">'[1]F. Project Management'!$F$8</definedName>
    <definedName name="PM_TOTAL_ESC" localSheetId="2">'[1]F. Project Management'!$F$8</definedName>
    <definedName name="PM_TOTAL_ESC" localSheetId="4">'[1]F. Project Management'!$F$8</definedName>
    <definedName name="PM_TOTAL_ESC">'[2]F. Project Management'!$F$8</definedName>
    <definedName name="_xlnm.Print_Area" localSheetId="0">'Major Project Report'!$A$1:$J$135</definedName>
    <definedName name="procurement">[4]Sheet2!$D$12:$D$15</definedName>
    <definedName name="ReportType" localSheetId="1">'[3]Major Project Report'!$B$3</definedName>
    <definedName name="ReportType" localSheetId="3">'[3]Major Project Report'!$B$3</definedName>
    <definedName name="ReportType" localSheetId="5">'[3]Major Project Report'!$B$3</definedName>
    <definedName name="ReportType" localSheetId="2">'[3]Major Project Report'!$B$3</definedName>
    <definedName name="ReportType" localSheetId="4">'[3]Major Project Report'!$B$3</definedName>
    <definedName name="ReportType">'Major Project Report'!$B$3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G91" i="3" l="1"/>
  <c r="G38" i="3" l="1"/>
  <c r="G43" i="3"/>
  <c r="E61" i="3"/>
  <c r="C33" i="3" l="1"/>
  <c r="H34" i="3"/>
  <c r="M26" i="4"/>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E59" i="3"/>
  <c r="F59" i="3"/>
  <c r="G59" i="3"/>
  <c r="H59" i="3" l="1"/>
  <c r="B96" i="3"/>
  <c r="B95" i="3"/>
  <c r="G74" i="3" l="1"/>
  <c r="G56" i="3"/>
  <c r="F91" i="3" l="1"/>
  <c r="F97" i="3" s="1"/>
  <c r="E91" i="3"/>
  <c r="E97" i="3" s="1"/>
  <c r="H91" i="3" l="1"/>
  <c r="G97" i="3"/>
  <c r="H47" i="3"/>
  <c r="H46" i="3"/>
  <c r="H44" i="3"/>
  <c r="H42" i="3"/>
  <c r="H41" i="3"/>
  <c r="H39" i="3"/>
  <c r="F43" i="3"/>
  <c r="E43" i="3"/>
  <c r="D43" i="3"/>
  <c r="C43" i="3"/>
  <c r="F38" i="3"/>
  <c r="E38" i="3"/>
  <c r="D38" i="3"/>
  <c r="C38" i="3"/>
  <c r="D33" i="3"/>
  <c r="E33" i="3"/>
  <c r="F33" i="3"/>
  <c r="G33" i="3"/>
  <c r="G48" i="3" s="1"/>
  <c r="H97" i="3" l="1"/>
  <c r="H43" i="3"/>
  <c r="H38" i="3"/>
  <c r="H33" i="3"/>
  <c r="D48" i="3"/>
  <c r="C48" i="3"/>
  <c r="F48" i="3"/>
  <c r="E48" i="3"/>
  <c r="F104" i="3"/>
  <c r="G104" i="3"/>
  <c r="H104" i="3" s="1"/>
  <c r="H48" i="3" l="1"/>
  <c r="F85" i="3" l="1"/>
  <c r="E104" i="3"/>
  <c r="G85" i="3" l="1"/>
  <c r="G105" i="3" s="1"/>
  <c r="E85" i="3"/>
  <c r="H85" i="3" l="1"/>
  <c r="H105" i="3" s="1"/>
  <c r="E62" i="3"/>
  <c r="E105" i="3"/>
  <c r="E63" i="3"/>
  <c r="G62" i="3"/>
  <c r="F62" i="3"/>
  <c r="F63" i="3"/>
  <c r="G63" i="3"/>
  <c r="H62" i="3" l="1"/>
  <c r="H63" i="3"/>
  <c r="F105"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Susan Locke</author>
  </authors>
  <commentList>
    <comment ref="C52" authorId="0" shapeId="0" xr:uid="{5F1212BC-78E3-4E89-BA70-D689E65A475B}">
      <text>
        <r>
          <rPr>
            <b/>
            <sz val="9"/>
            <color indexed="81"/>
            <rFont val="Tahoma"/>
            <family val="2"/>
          </rPr>
          <t>Susan Locke:</t>
        </r>
        <r>
          <rPr>
            <sz val="9"/>
            <color indexed="81"/>
            <rFont val="Tahoma"/>
            <family val="2"/>
          </rPr>
          <t xml:space="preserve">
Partial renovation of A02990.</t>
        </r>
      </text>
    </comment>
    <comment ref="E61" authorId="0" shapeId="0" xr:uid="{FB5625C1-39A5-49E6-845A-8A954D2EBD36}">
      <text>
        <r>
          <rPr>
            <b/>
            <sz val="9"/>
            <color indexed="81"/>
            <rFont val="Tahoma"/>
            <family val="2"/>
          </rPr>
          <t>Susan Locke:</t>
        </r>
        <r>
          <rPr>
            <sz val="9"/>
            <color indexed="81"/>
            <rFont val="Tahoma"/>
            <family val="2"/>
          </rPr>
          <t xml:space="preserve">
demolish A06673 and A20104.</t>
        </r>
      </text>
    </comment>
    <comment ref="I61" authorId="0" shapeId="0" xr:uid="{077E6EEA-B4EC-464D-AC18-E702BE78C7CC}">
      <text>
        <r>
          <rPr>
            <b/>
            <sz val="9"/>
            <color indexed="81"/>
            <rFont val="Tahoma"/>
            <family val="2"/>
          </rPr>
          <t>Susan Locke:</t>
        </r>
        <r>
          <rPr>
            <sz val="9"/>
            <color indexed="81"/>
            <rFont val="Tahoma"/>
            <family val="2"/>
          </rPr>
          <t xml:space="preserve">
demolish A06673 and A20104.</t>
        </r>
      </text>
    </comment>
  </commentList>
</comments>
</file>

<file path=xl/sharedStrings.xml><?xml version="1.0" encoding="utf-8"?>
<sst xmlns="http://schemas.openxmlformats.org/spreadsheetml/2006/main" count="239" uniqueCount="216">
  <si>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</si>
  <si>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2025-27 Biennium</t>
  </si>
  <si>
    <t>WASHINGTON STATE MAJOR PROJECT STATUS REPORT</t>
  </si>
  <si>
    <t>Select Date from Dropdown</t>
  </si>
  <si>
    <t>Agency</t>
  </si>
  <si>
    <t>Project Name</t>
  </si>
  <si>
    <t>OFM Project Number(s)</t>
  </si>
  <si>
    <t>Contact Information</t>
  </si>
  <si>
    <t>Name</t>
  </si>
  <si>
    <t>Phone Number</t>
  </si>
  <si>
    <t>Email</t>
  </si>
  <si>
    <t>Project Information</t>
  </si>
  <si>
    <t>Funding</t>
  </si>
  <si>
    <t>All State &amp; Local Sources, Project Transfers and Amounts</t>
  </si>
  <si>
    <t>Expenditures</t>
  </si>
  <si>
    <t>Current Plan</t>
  </si>
  <si>
    <t>TOTAL</t>
  </si>
  <si>
    <t>Notes</t>
  </si>
  <si>
    <t>Phase &amp; Fund Type</t>
  </si>
  <si>
    <t>Prior Expended</t>
  </si>
  <si>
    <t>2025-27                Expended</t>
  </si>
  <si>
    <t>2025-27           Remaining</t>
  </si>
  <si>
    <t>2027-29                       Plan</t>
  </si>
  <si>
    <t>Future Plan</t>
  </si>
  <si>
    <t>Predesign</t>
  </si>
  <si>
    <t>XXX - Other State Funding</t>
  </si>
  <si>
    <t>Local Funds</t>
  </si>
  <si>
    <t>Other Funds &amp; Transfers - Insert Row Here</t>
  </si>
  <si>
    <t>Design</t>
  </si>
  <si>
    <t>Construction</t>
  </si>
  <si>
    <t>TOTALS</t>
  </si>
  <si>
    <t>Details</t>
  </si>
  <si>
    <t>Construction Type</t>
  </si>
  <si>
    <t>Project Administered By</t>
  </si>
  <si>
    <t>Art Requirement Applies</t>
  </si>
  <si>
    <t>Procurement Method</t>
  </si>
  <si>
    <t>Higher Ed Institution</t>
  </si>
  <si>
    <t>Statistics</t>
  </si>
  <si>
    <t>Complete the table below with information from the cost estimate submitted with the predesign study, the cost estimate of the project as funded and the actual cost data to date or at completion.  Explain any variances in the Notes column or below.</t>
  </si>
  <si>
    <t>Estimate at Approved Predesign</t>
  </si>
  <si>
    <t>Estimate of the Project as Currently Funded</t>
  </si>
  <si>
    <t>Estimate as Currently Funded to Actuals Variance</t>
  </si>
  <si>
    <t>Gross Sq Ft (GSF)</t>
  </si>
  <si>
    <t>Usable Sq Ft (USF)</t>
  </si>
  <si>
    <t>Space Efficiency (USF/GSF %):</t>
  </si>
  <si>
    <t>Site Work SF:</t>
  </si>
  <si>
    <t>Demolition SF (provide building names in comments):</t>
  </si>
  <si>
    <t>MACC/Bid Award COST/GSF</t>
  </si>
  <si>
    <t>Construction Subtotal COST/GSF (Includes change orders)</t>
  </si>
  <si>
    <t>Milestone Dates</t>
  </si>
  <si>
    <t>Predesign Complete</t>
  </si>
  <si>
    <t>Start Design</t>
  </si>
  <si>
    <t>Bid Due Date</t>
  </si>
  <si>
    <t>Notice to Proceed</t>
  </si>
  <si>
    <t>Substantial Completion</t>
  </si>
  <si>
    <t>Final Acceptance/Project Close-out Date</t>
  </si>
  <si>
    <t>Project Costs</t>
  </si>
  <si>
    <t>Cost Estimate at Approved Predesign</t>
  </si>
  <si>
    <t>Cost Estimate of the Project as Currently Funded</t>
  </si>
  <si>
    <t>Acquisition</t>
  </si>
  <si>
    <t>Acquisition Costs Total</t>
  </si>
  <si>
    <t>Consultant Services</t>
  </si>
  <si>
    <t>Pre-Schematic Design Services</t>
  </si>
  <si>
    <t>AE Basic Service Fee - Construction Documents</t>
  </si>
  <si>
    <t>Extra Services - Pre-Bid</t>
  </si>
  <si>
    <t>AE Basic Service Fee - Bid/Construction/Closeout</t>
  </si>
  <si>
    <t>Other Services - Post Bid</t>
  </si>
  <si>
    <t>Design Services Contingency</t>
  </si>
  <si>
    <t>Consultant Services Total</t>
  </si>
  <si>
    <t xml:space="preserve">Construction </t>
  </si>
  <si>
    <t>Site Work</t>
  </si>
  <si>
    <t>Related Project Costs</t>
  </si>
  <si>
    <t>Facility Construction</t>
  </si>
  <si>
    <t>Maximum Allowable Construction Cost (MACC) Subtotal</t>
  </si>
  <si>
    <t>Construction Contingencies</t>
  </si>
  <si>
    <t>Non-Taxable Items</t>
  </si>
  <si>
    <t>Sales Tax</t>
  </si>
  <si>
    <t>Construction Contracts Total</t>
  </si>
  <si>
    <t>Other Project Costs</t>
  </si>
  <si>
    <t>Equipment</t>
  </si>
  <si>
    <t>Art Work</t>
  </si>
  <si>
    <t>Project Management</t>
  </si>
  <si>
    <r>
      <t xml:space="preserve">Other Costs </t>
    </r>
    <r>
      <rPr>
        <sz val="11"/>
        <color theme="1"/>
        <rFont val="Calibri"/>
        <family val="2"/>
        <scheme val="minor"/>
      </rPr>
      <t>(describe)</t>
    </r>
  </si>
  <si>
    <t>Other Project Costs Total</t>
  </si>
  <si>
    <t>Total Project Costs</t>
  </si>
  <si>
    <t>Additional comments:</t>
  </si>
  <si>
    <t>Photo Gallery</t>
  </si>
  <si>
    <t>Y/N</t>
  </si>
  <si>
    <t>PM Admin</t>
  </si>
  <si>
    <t>Date</t>
  </si>
  <si>
    <t>Type of Report</t>
  </si>
  <si>
    <t>Apartment</t>
  </si>
  <si>
    <t>Yes</t>
  </si>
  <si>
    <t>DES</t>
  </si>
  <si>
    <t>2003-05</t>
  </si>
  <si>
    <t>Design-Bid-Build</t>
  </si>
  <si>
    <t>Archive building</t>
  </si>
  <si>
    <t>No</t>
  </si>
  <si>
    <t>2004</t>
  </si>
  <si>
    <t>GCCM</t>
  </si>
  <si>
    <t>WASHINGTON STATE MAJOR PROJECT FINAL CLOSE-OUT REPORT</t>
  </si>
  <si>
    <t>Armories</t>
  </si>
  <si>
    <t>Other (explain below)</t>
  </si>
  <si>
    <t>2005-07</t>
  </si>
  <si>
    <t>Design-Build</t>
  </si>
  <si>
    <t>Art galleries</t>
  </si>
  <si>
    <t>2006</t>
  </si>
  <si>
    <t>Auditorium with stage</t>
  </si>
  <si>
    <t>2007-09</t>
  </si>
  <si>
    <t>Auditorium without stage</t>
  </si>
  <si>
    <t>2008</t>
  </si>
  <si>
    <t>Civil Construction</t>
  </si>
  <si>
    <t>Estimate at PD to Estimate as Funded Variance</t>
  </si>
  <si>
    <t>2009-11</t>
  </si>
  <si>
    <t>College classroom facilities</t>
  </si>
  <si>
    <t>Estimate at PD to Actuals Variance</t>
  </si>
  <si>
    <t>2010</t>
  </si>
  <si>
    <t>Communications Building</t>
  </si>
  <si>
    <t>2011-13</t>
  </si>
  <si>
    <t>Computer rooms</t>
  </si>
  <si>
    <t>2012</t>
  </si>
  <si>
    <t>Convention facilities</t>
  </si>
  <si>
    <t>2013-15</t>
  </si>
  <si>
    <t>Courthouses</t>
  </si>
  <si>
    <t>2014</t>
  </si>
  <si>
    <t>Day care facilities</t>
  </si>
  <si>
    <t>2015-17</t>
  </si>
  <si>
    <t>Detention/correctional facilities - maximum</t>
  </si>
  <si>
    <t>2016</t>
  </si>
  <si>
    <t>Detention/correctional facilities - min &amp; max</t>
  </si>
  <si>
    <t>2017-19</t>
  </si>
  <si>
    <t>Dining halls/institute</t>
  </si>
  <si>
    <t>2018</t>
  </si>
  <si>
    <t>Dormatories</t>
  </si>
  <si>
    <t>2019-21</t>
  </si>
  <si>
    <t>Emergency generator facilities</t>
  </si>
  <si>
    <t>2020</t>
  </si>
  <si>
    <t>Exposition building</t>
  </si>
  <si>
    <t>2021-23</t>
  </si>
  <si>
    <t>Extended care facilities</t>
  </si>
  <si>
    <t>Farm structures</t>
  </si>
  <si>
    <t>2023-25</t>
  </si>
  <si>
    <t>Fire and police stations</t>
  </si>
  <si>
    <t>Fish hatcheries</t>
  </si>
  <si>
    <t>Greenhouses</t>
  </si>
  <si>
    <t>Guard towers</t>
  </si>
  <si>
    <t>Gymnasiums</t>
  </si>
  <si>
    <t>Heating and power plants</t>
  </si>
  <si>
    <t>Hospitals</t>
  </si>
  <si>
    <t>Industrial buildings without special facilities</t>
  </si>
  <si>
    <t>Laboratories (Research)</t>
  </si>
  <si>
    <t>Laundry and cleaning facilities</t>
  </si>
  <si>
    <t>Libraries</t>
  </si>
  <si>
    <t>Medical office and clinics</t>
  </si>
  <si>
    <t>Mental Institutions</t>
  </si>
  <si>
    <t>Museums</t>
  </si>
  <si>
    <t>Neighborhood centers and similar recreation facilities</t>
  </si>
  <si>
    <t>Nursing homes</t>
  </si>
  <si>
    <t>Observatories</t>
  </si>
  <si>
    <t>Office buildings</t>
  </si>
  <si>
    <t>Parking structures and garages</t>
  </si>
  <si>
    <t>Printing plants</t>
  </si>
  <si>
    <t>Prototype facilities</t>
  </si>
  <si>
    <t>Recreational building</t>
  </si>
  <si>
    <t>Research Facilities</t>
  </si>
  <si>
    <t>Residence</t>
  </si>
  <si>
    <t>Schools (primary and secondary)</t>
  </si>
  <si>
    <t>Science labs (teaching)</t>
  </si>
  <si>
    <t>Service garages</t>
  </si>
  <si>
    <t>Sewer treatment plants</t>
  </si>
  <si>
    <t>Shop and maintenance facilities</t>
  </si>
  <si>
    <t>Simple loft-type structures (w/o special equipment)</t>
  </si>
  <si>
    <t>Special schools for physically disadvantaged</t>
  </si>
  <si>
    <t>Stadium-grandstand type</t>
  </si>
  <si>
    <t>Stadiums multi-purpose</t>
  </si>
  <si>
    <t>Storage-cold</t>
  </si>
  <si>
    <t>Theaters and similar facilities</t>
  </si>
  <si>
    <t>Transportation terminals</t>
  </si>
  <si>
    <t>Veterinary hospitals</t>
  </si>
  <si>
    <t>Vocational schools</t>
  </si>
  <si>
    <t>Warehouses</t>
  </si>
  <si>
    <t>Water treatment plants</t>
  </si>
  <si>
    <t>Other Sch. A Projects</t>
  </si>
  <si>
    <t>Other Sch. B Projects</t>
  </si>
  <si>
    <t>Other Sch. C Projects</t>
  </si>
  <si>
    <t>Bellevue College Center for Transdisciplinary Learning</t>
  </si>
  <si>
    <t>Christopher Butler</t>
  </si>
  <si>
    <t>425-564-2473</t>
  </si>
  <si>
    <t>christopher.butler@bellevuecollege.edu</t>
  </si>
  <si>
    <t>A11 moved bal to C14</t>
  </si>
  <si>
    <t>R641</t>
  </si>
  <si>
    <t>26V - Other State Funding</t>
  </si>
  <si>
    <t>June 5, 2025 UPDATE: DES issued notice to proceed for April 14, 2025.</t>
  </si>
  <si>
    <t>P&amp;W Pre. Mithun Validation Study</t>
  </si>
  <si>
    <t>1) Overage due to $774,783.45 paid to Clark/LMN when project was abandoned. 2) See Amendment #4 re. max basic service adjustment from the PDB</t>
  </si>
  <si>
    <t>ESR 1 -8</t>
  </si>
  <si>
    <t>WSST in "Other"</t>
  </si>
  <si>
    <t>Additional Comments</t>
  </si>
  <si>
    <t>057  - State Bldgs. Const Acct</t>
  </si>
  <si>
    <t>% of Bldgs. Area that is being remodeled</t>
  </si>
  <si>
    <t>D26</t>
  </si>
  <si>
    <t>147 - Local Funds</t>
  </si>
  <si>
    <t>C14, incl. reapprop A11</t>
  </si>
  <si>
    <t>special inspections</t>
  </si>
  <si>
    <t>DB Contractor (Clark Const)</t>
  </si>
  <si>
    <t>Onsite PM</t>
  </si>
  <si>
    <t>The W Building brings together Arts, Digital Media Art, and aligned disciplines all designed around a common "maker space" that will enable the college to carry out its mission of innovation through transdisciplinary education that leads to excellence.</t>
  </si>
  <si>
    <t xml:space="preserve">Other Costs include design and construction Sales Tax, Owner Contingency, PDB Honorarium, Permitting and City Transportation impact fee.
</t>
  </si>
  <si>
    <t>Additional Other Cost of Forma Construction Utility potholing inspection of below-ground infrastructure layout and routing and building move out JOC $345,299</t>
  </si>
  <si>
    <r>
      <t xml:space="preserve">Project Description:
</t>
    </r>
    <r>
      <rPr>
        <sz val="9"/>
        <color theme="1"/>
        <rFont val="Calibri"/>
        <family val="2"/>
        <scheme val="minor"/>
      </rPr>
      <t>(Include a brief summary of the project and the programs it supports.)</t>
    </r>
  </si>
  <si>
    <r>
      <t xml:space="preserve">Project Status:
</t>
    </r>
    <r>
      <rPr>
        <sz val="9"/>
        <color theme="1"/>
        <rFont val="Calibri"/>
        <family val="2"/>
        <scheme val="minor"/>
      </rPr>
      <t>(Include scope or budget changes, phase updates, identified project delivery issues, discussion of critical path for construction and any potential for project cost overruns or claims.)</t>
    </r>
  </si>
  <si>
    <t>June 2026</t>
  </si>
  <si>
    <t xml:space="preserve">June 5, 2025 UPDATE: Substantial completion anticipated October 2026 instead of 9/11/2026.  </t>
  </si>
  <si>
    <t xml:space="preserve">WA Arts Commission June 2026. Artist selected (Arnette Jannotta) project in fabrication.
</t>
  </si>
  <si>
    <t>Bid set and specifications were complete November 4, 2024.  Invitation to bid was published on November 14, 2024 with bids due January 14, 2025. Site walks with potential bidders were scheduled on December 4 and December 17, 2024. The building permit is expected to be received by mid-May 2025. Because the contractor will already be engaged, demolition would begin soon after the building permit is released. Ribbon-cutting is scheduled on May 15, 2025. UPDATE June 10,2025: Ground breaking ceremony held on May 15, 2025. Permits received and demolition of greenhouse completed and demolition of existing building started. UPDATE: December 22, 2025: Last concrete pour for NE 2nd floor roof happening early January. Building is being dried in with temporary roof to aid interior wall framing and HVAC &amp; Electrical installation. JUNE 2026 UPDATE: The building envelope has progressed such that the roof is dried in and the siding and window installation are nearly completed.  The interior rough-in for mechanical, electrical and plumbing has been completed in several areas of the building.  Drywall installation and finishing has been completed in over half of the building. Contractor has completed the initial site utility work to connect the building to the power grid.</t>
  </si>
  <si>
    <t>F Building, &amp; ?? UPDATE: Greenhouse only (F Bldg.) = 2,897 sq. ft.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</si>
</sst>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3">
    <numFmt numFmtId="5" formatCode="&quot;$&quot;#,##0_);\(&quot;$&quot;#,##0\)"/>
    <numFmt numFmtId="6" formatCode="&quot;$&quot;#,##0_);[Red]\(&quot;$&quot;#,##0\)"/>
    <numFmt numFmtId="7" formatCode="&quot;$&quot;#,##0.00_);\(&quot;$&quot;#,##0.0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8" x14ac:knownFonts="1">
    <font>
      <sz val="11"/>
      <color theme="1"/>
      <name val="Calibri"/>
      <family val="2"/>
      <scheme val="minor"/>
    </font>
    <font>
      <sz val="11"/>
      <color theme="1"/>
      <name val="Calibri"/>
      <family val="2"/>
      <scheme val="minor"/>
    </font>
    <font>
      <b/>
      <sz val="11"/>
      <color theme="1"/>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i/>
      <sz val="10"/>
      <color theme="1"/>
      <name val="Calibri"/>
      <family val="2"/>
      <scheme val="minor"/>
    </font>
    <font>
      <sz val="8"/>
      <name val="Calibri"/>
      <family val="2"/>
      <scheme val="minor"/>
    </font>
    <font>
      <sz val="8"/>
      <color theme="1"/>
      <name val="Calibri"/>
      <family val="2"/>
      <scheme val="minor"/>
    </font>
    <font>
      <sz val="9"/>
      <color indexed="81"/>
      <name val="Tahoma"/>
      <family val="2"/>
    </font>
    <font>
      <b/>
      <sz val="9"/>
      <color indexed="81"/>
      <name val="Tahoma"/>
      <family val="2"/>
    </font>
    <font>
      <sz val="9"/>
      <color theme="1"/>
      <name val="Calibri"/>
      <family val="2"/>
      <scheme val="minor"/>
    </font>
  </fonts>
  <fills count="4">
    <fill>
      <patternFill patternType="none"/>
    </fill>
    <fill>
      <patternFill patternType="gray125"/>
    </fill>
    <fill>
      <patternFill patternType="solid">
        <fgColor theme="0" tint="-0.249977111117893"/>
        <bgColor indexed="64"/>
      </patternFill>
    </fill>
    <fill>
      <patternFill patternType="solid">
        <fgColor rgb="FFCCFFFF"/>
        <bgColor indexed="64"/>
      </patternFill>
    </fill>
  </fills>
  <borders count="47">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4" fillId="0" borderId="0" applyNumberFormat="0" applyFill="0" applyBorder="0" applyAlignment="0" applyProtection="0"/>
  </cellStyleXfs>
  <cellXfs count="239">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3" fillId="0" borderId="13" xfId="0" applyNumberFormat="1" applyFont="1" applyBorder="1" applyAlignment="1">
      <alignment horizontal="center"/>
    </xf>
    <xf numFmtId="165" fontId="0" fillId="0" borderId="12" xfId="0" applyNumberFormat="1" applyBorder="1" applyAlignment="1">
      <alignment horizontal="center"/>
    </xf>
    <xf numFmtId="165" fontId="3" fillId="0" borderId="12" xfId="0" applyNumberFormat="1" applyFont="1" applyBorder="1" applyAlignment="1">
      <alignment horizontal="center"/>
    </xf>
    <xf numFmtId="42" fontId="2" fillId="0" borderId="27" xfId="0" applyNumberFormat="1" applyFont="1" applyBorder="1"/>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0" fontId="8" fillId="0" borderId="0" xfId="0" applyFont="1" applyAlignment="1">
      <alignment wrapText="1"/>
    </xf>
    <xf numFmtId="0" fontId="6" fillId="0" borderId="17" xfId="0" applyFont="1" applyBorder="1" applyAlignment="1">
      <alignment wrapText="1"/>
    </xf>
    <xf numFmtId="0" fontId="0" fillId="0" borderId="10" xfId="0" applyBorder="1" applyAlignment="1">
      <alignment horizontal="left"/>
    </xf>
    <xf numFmtId="0" fontId="0" fillId="0" borderId="13" xfId="0" applyBorder="1" applyAlignment="1">
      <alignment horizontal="center"/>
    </xf>
    <xf numFmtId="0" fontId="0" fillId="0" borderId="12" xfId="0" applyBorder="1" applyAlignment="1">
      <alignment horizontal="center"/>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0" fontId="0" fillId="0" borderId="11" xfId="0" applyBorder="1" applyAlignment="1">
      <alignment horizontal="left"/>
    </xf>
    <xf numFmtId="0" fontId="0" fillId="0" borderId="10" xfId="0" applyBorder="1" applyAlignment="1">
      <alignment horizontal="center"/>
    </xf>
    <xf numFmtId="0" fontId="5" fillId="0" borderId="34" xfId="0" applyFont="1" applyBorder="1"/>
    <xf numFmtId="0" fontId="0" fillId="0" borderId="24" xfId="0" applyBorder="1" applyAlignment="1">
      <alignment horizontal="left"/>
    </xf>
    <xf numFmtId="0" fontId="11" fillId="0" borderId="25" xfId="0" applyFont="1" applyBorder="1" applyAlignment="1">
      <alignment horizontal="right"/>
    </xf>
    <xf numFmtId="0" fontId="11"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12"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2" fillId="0" borderId="0" xfId="0" applyFont="1" applyAlignment="1">
      <alignment horizontal="center"/>
    </xf>
    <xf numFmtId="0" fontId="0" fillId="3" borderId="34" xfId="0" applyFill="1" applyBorder="1"/>
    <xf numFmtId="0" fontId="0" fillId="3" borderId="32" xfId="0" applyFill="1" applyBorder="1"/>
    <xf numFmtId="3" fontId="0" fillId="3" borderId="12" xfId="0" quotePrefix="1" applyNumberFormat="1" applyFill="1" applyBorder="1" applyAlignment="1" applyProtection="1">
      <alignment horizontal="right"/>
      <protection locked="0"/>
    </xf>
    <xf numFmtId="3" fontId="0" fillId="3" borderId="12" xfId="1" applyNumberFormat="1" applyFont="1" applyFill="1" applyBorder="1" applyProtection="1">
      <protection locked="0"/>
    </xf>
    <xf numFmtId="3" fontId="0" fillId="3" borderId="9" xfId="1" applyNumberFormat="1" applyFont="1" applyFill="1" applyBorder="1" applyProtection="1">
      <protection locked="0"/>
    </xf>
    <xf numFmtId="3" fontId="2" fillId="3" borderId="10" xfId="1" applyNumberFormat="1" applyFont="1" applyFill="1" applyBorder="1" applyProtection="1">
      <protection locked="0"/>
    </xf>
    <xf numFmtId="3" fontId="0" fillId="3" borderId="10" xfId="1" applyNumberFormat="1" applyFont="1" applyFill="1" applyBorder="1" applyAlignment="1" applyProtection="1">
      <protection locked="0"/>
    </xf>
    <xf numFmtId="3" fontId="0" fillId="3" borderId="12" xfId="1" applyNumberFormat="1" applyFont="1" applyFill="1" applyBorder="1" applyAlignment="1" applyProtection="1">
      <protection locked="0"/>
    </xf>
    <xf numFmtId="165" fontId="10" fillId="3" borderId="10" xfId="2" applyNumberFormat="1" applyFont="1" applyFill="1" applyBorder="1" applyAlignment="1" applyProtection="1">
      <protection locked="0"/>
    </xf>
    <xf numFmtId="169" fontId="0" fillId="3" borderId="10" xfId="1" applyNumberFormat="1" applyFont="1" applyFill="1" applyBorder="1" applyAlignment="1" applyProtection="1">
      <protection locked="0"/>
    </xf>
    <xf numFmtId="169" fontId="0" fillId="3" borderId="12" xfId="1" applyNumberFormat="1" applyFont="1" applyFill="1" applyBorder="1" applyAlignment="1" applyProtection="1">
      <protection locked="0"/>
    </xf>
    <xf numFmtId="0" fontId="0" fillId="3" borderId="10" xfId="0" applyFill="1" applyBorder="1" applyAlignment="1" applyProtection="1">
      <alignment horizontal="center"/>
      <protection locked="0"/>
    </xf>
    <xf numFmtId="0" fontId="3" fillId="3" borderId="10" xfId="0" applyFont="1" applyFill="1" applyBorder="1" applyAlignment="1" applyProtection="1">
      <alignment horizontal="left"/>
      <protection locked="0"/>
    </xf>
    <xf numFmtId="0" fontId="2" fillId="0" borderId="11" xfId="0" applyFont="1" applyBorder="1" applyAlignment="1">
      <alignment horizontal="right"/>
    </xf>
    <xf numFmtId="0" fontId="0" fillId="0" borderId="0" xfId="0" applyAlignment="1">
      <alignment horizontal="left"/>
    </xf>
    <xf numFmtId="0" fontId="0" fillId="3" borderId="12" xfId="0" applyFill="1" applyBorder="1" applyAlignment="1" applyProtection="1">
      <alignment horizontal="left"/>
      <protection locked="0"/>
    </xf>
    <xf numFmtId="0" fontId="0" fillId="3" borderId="10" xfId="0" applyFill="1" applyBorder="1" applyAlignment="1" applyProtection="1">
      <alignment horizontal="left"/>
      <protection locked="0"/>
    </xf>
    <xf numFmtId="0" fontId="2" fillId="0" borderId="0" xfId="0" applyFont="1" applyAlignment="1">
      <alignment horizontal="right"/>
    </xf>
    <xf numFmtId="0" fontId="2" fillId="0" borderId="20" xfId="0" applyFont="1" applyBorder="1" applyAlignment="1">
      <alignment horizontal="righ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2" borderId="46"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9" xfId="0" applyFont="1" applyBorder="1" applyAlignment="1">
      <alignment horizontal="right"/>
    </xf>
    <xf numFmtId="0" fontId="2" fillId="0" borderId="22" xfId="0" applyFont="1" applyBorder="1" applyAlignment="1">
      <alignment horizontal="right"/>
    </xf>
    <xf numFmtId="167" fontId="7" fillId="3" borderId="20" xfId="0" applyNumberFormat="1" applyFont="1" applyFill="1" applyBorder="1" applyAlignment="1" applyProtection="1">
      <alignment horizontal="centerContinuous"/>
      <protection locked="0"/>
    </xf>
    <xf numFmtId="0" fontId="2" fillId="0" borderId="29" xfId="0" applyFont="1" applyBorder="1" applyAlignment="1">
      <alignment horizontal="centerContinuous"/>
    </xf>
    <xf numFmtId="0" fontId="7" fillId="3" borderId="0" xfId="0" applyFont="1" applyFill="1" applyAlignment="1" applyProtection="1">
      <alignment horizontal="centerContinuous"/>
      <protection locked="0"/>
    </xf>
    <xf numFmtId="0" fontId="2" fillId="2" borderId="14" xfId="0" applyFont="1" applyFill="1" applyBorder="1" applyAlignment="1">
      <alignment horizontal="centerContinuous"/>
    </xf>
    <xf numFmtId="0" fontId="2" fillId="2" borderId="15" xfId="0" applyFont="1" applyFill="1" applyBorder="1" applyAlignment="1">
      <alignment horizontal="centerContinuous"/>
    </xf>
    <xf numFmtId="0" fontId="2" fillId="2" borderId="16" xfId="0" applyFont="1" applyFill="1" applyBorder="1" applyAlignment="1">
      <alignment horizontal="centerContinuous"/>
    </xf>
    <xf numFmtId="3" fontId="7" fillId="2" borderId="41" xfId="0" applyNumberFormat="1" applyFont="1" applyFill="1" applyBorder="1" applyAlignment="1">
      <alignment horizontal="centerContinuous" vertical="center"/>
    </xf>
    <xf numFmtId="3" fontId="7" fillId="2" borderId="26" xfId="0" applyNumberFormat="1" applyFont="1" applyFill="1" applyBorder="1" applyAlignment="1">
      <alignment horizontal="centerContinuous" vertical="center"/>
    </xf>
    <xf numFmtId="3" fontId="7" fillId="2" borderId="42" xfId="0" applyNumberFormat="1" applyFont="1" applyFill="1" applyBorder="1" applyAlignment="1">
      <alignment horizontal="centerContinuous" vertical="center"/>
    </xf>
    <xf numFmtId="0" fontId="2" fillId="0" borderId="9" xfId="0" applyFont="1" applyBorder="1" applyAlignment="1">
      <alignment horizontal="centerContinuous" vertical="center" wrapText="1"/>
    </xf>
    <xf numFmtId="0" fontId="2" fillId="0" borderId="11" xfId="0" applyFont="1" applyBorder="1" applyAlignment="1">
      <alignment horizontal="centerContinuous" vertical="center" wrapText="1"/>
    </xf>
    <xf numFmtId="0" fontId="2" fillId="0" borderId="15" xfId="0" applyFont="1" applyBorder="1" applyAlignment="1">
      <alignment horizontal="centerContinuous" vertical="center" wrapText="1"/>
    </xf>
    <xf numFmtId="0" fontId="2" fillId="0" borderId="10" xfId="0" applyFont="1" applyBorder="1" applyAlignment="1">
      <alignment horizontal="centerContinuous" vertical="center" wrapText="1"/>
    </xf>
    <xf numFmtId="0" fontId="2" fillId="2" borderId="9" xfId="0" applyFont="1" applyFill="1" applyBorder="1" applyAlignment="1">
      <alignment horizontal="centerContinuous"/>
    </xf>
    <xf numFmtId="0" fontId="2" fillId="2" borderId="11" xfId="0" applyFont="1" applyFill="1" applyBorder="1" applyAlignment="1">
      <alignment horizontal="centerContinuous"/>
    </xf>
    <xf numFmtId="0" fontId="2" fillId="2" borderId="10" xfId="0" applyFont="1" applyFill="1" applyBorder="1" applyAlignment="1">
      <alignment horizontal="centerContinuous"/>
    </xf>
    <xf numFmtId="0" fontId="2" fillId="2" borderId="9" xfId="0" applyFont="1" applyFill="1" applyBorder="1" applyAlignment="1">
      <alignment horizontal="centerContinuous" wrapText="1"/>
    </xf>
    <xf numFmtId="0" fontId="2" fillId="2" borderId="11" xfId="0" applyFont="1" applyFill="1" applyBorder="1" applyAlignment="1">
      <alignment horizontal="centerContinuous" wrapText="1"/>
    </xf>
    <xf numFmtId="0" fontId="2" fillId="2" borderId="10" xfId="0" applyFont="1" applyFill="1" applyBorder="1" applyAlignment="1">
      <alignment horizontal="centerContinuous" wrapText="1"/>
    </xf>
    <xf numFmtId="0" fontId="7" fillId="0" borderId="0" xfId="0" applyFont="1" applyAlignment="1">
      <alignment horizontal="centerContinuous"/>
    </xf>
    <xf numFmtId="0" fontId="0" fillId="0" borderId="0" xfId="0" applyAlignment="1">
      <alignment horizontal="centerContinuous"/>
    </xf>
    <xf numFmtId="0" fontId="0" fillId="0" borderId="12" xfId="0" applyBorder="1" applyAlignment="1">
      <alignment horizontal="centerContinuous" wrapText="1"/>
    </xf>
    <xf numFmtId="0" fontId="9" fillId="0" borderId="17" xfId="0" applyFont="1" applyBorder="1" applyAlignment="1">
      <alignment vertical="top" wrapText="1"/>
    </xf>
    <xf numFmtId="0" fontId="9" fillId="0" borderId="19" xfId="0" applyFont="1" applyBorder="1" applyAlignment="1">
      <alignment vertical="top" wrapText="1"/>
    </xf>
    <xf numFmtId="0" fontId="9" fillId="0" borderId="39" xfId="0" applyFont="1" applyBorder="1" applyAlignment="1">
      <alignment vertical="top" wrapText="1"/>
    </xf>
    <xf numFmtId="0" fontId="2" fillId="0" borderId="16" xfId="0" applyFont="1" applyBorder="1" applyAlignment="1">
      <alignment horizontal="centerContinuous" vertical="center" wrapText="1"/>
    </xf>
    <xf numFmtId="0" fontId="0" fillId="0" borderId="10" xfId="0" applyBorder="1"/>
    <xf numFmtId="0" fontId="2" fillId="0" borderId="11" xfId="0" applyFont="1" applyBorder="1"/>
    <xf numFmtId="0" fontId="2" fillId="0" borderId="19" xfId="0" applyFont="1" applyBorder="1"/>
    <xf numFmtId="0" fontId="2" fillId="0" borderId="20" xfId="0" applyFont="1" applyBorder="1"/>
    <xf numFmtId="0" fontId="0" fillId="0" borderId="9" xfId="0" applyBorder="1"/>
    <xf numFmtId="0" fontId="2" fillId="0" borderId="17" xfId="0" applyFont="1" applyBorder="1" applyAlignment="1">
      <alignment horizontal="right" indent="1"/>
    </xf>
    <xf numFmtId="42" fontId="2" fillId="0" borderId="12" xfId="0" applyNumberFormat="1" applyFont="1" applyBorder="1"/>
    <xf numFmtId="0" fontId="2" fillId="0" borderId="22" xfId="0" applyFont="1" applyBorder="1"/>
    <xf numFmtId="3" fontId="2" fillId="0" borderId="10" xfId="1" applyNumberFormat="1" applyFont="1" applyFill="1" applyBorder="1" applyProtection="1">
      <protection locked="0"/>
    </xf>
    <xf numFmtId="3" fontId="0" fillId="0" borderId="10" xfId="1" applyNumberFormat="1" applyFont="1" applyFill="1" applyBorder="1" applyAlignment="1" applyProtection="1">
      <protection locked="0"/>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14" fontId="3" fillId="0" borderId="10" xfId="0" applyNumberFormat="1" applyFont="1" applyBorder="1" applyAlignment="1" applyProtection="1">
      <alignment horizontal="center"/>
      <protection locked="0"/>
    </xf>
    <xf numFmtId="14" fontId="3" fillId="0" borderId="12" xfId="0" applyNumberFormat="1" applyFont="1" applyBorder="1" applyAlignment="1" applyProtection="1">
      <alignment horizontal="center"/>
      <protection locked="0"/>
    </xf>
    <xf numFmtId="0" fontId="13" fillId="0" borderId="10" xfId="0" applyFont="1" applyBorder="1" applyAlignment="1" applyProtection="1">
      <alignment horizontal="left" wrapText="1"/>
      <protection locked="0"/>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169" fontId="0" fillId="0" borderId="11" xfId="1" applyNumberFormat="1" applyFont="1" applyFill="1" applyBorder="1" applyAlignment="1" applyProtection="1">
      <protection locked="0"/>
    </xf>
    <xf numFmtId="3" fontId="6" fillId="3" borderId="0" xfId="0" applyNumberFormat="1" applyFont="1" applyFill="1"/>
    <xf numFmtId="44" fontId="0" fillId="3" borderId="12" xfId="2" applyFont="1" applyFill="1" applyBorder="1"/>
    <xf numFmtId="7" fontId="0" fillId="0" borderId="10" xfId="1" applyNumberFormat="1" applyFont="1" applyFill="1" applyBorder="1" applyAlignment="1" applyProtection="1">
      <protection locked="0"/>
    </xf>
    <xf numFmtId="0" fontId="14" fillId="0" borderId="10" xfId="0" applyFont="1" applyBorder="1" applyAlignment="1" applyProtection="1">
      <alignment horizontal="center" vertical="top" wrapText="1"/>
      <protection locked="0"/>
    </xf>
    <xf numFmtId="0" fontId="0" fillId="0" borderId="10" xfId="0" applyBorder="1" applyAlignment="1" applyProtection="1">
      <alignment horizontal="left"/>
      <protection locked="0"/>
    </xf>
    <xf numFmtId="169" fontId="0" fillId="0" borderId="21" xfId="1" applyNumberFormat="1" applyFont="1" applyFill="1" applyBorder="1" applyAlignment="1" applyProtection="1">
      <protection locked="0"/>
    </xf>
    <xf numFmtId="169" fontId="3" fillId="0" borderId="13" xfId="1" applyNumberFormat="1" applyFont="1" applyFill="1" applyBorder="1" applyAlignment="1" applyProtection="1">
      <protection locked="0"/>
    </xf>
    <xf numFmtId="169" fontId="3" fillId="0" borderId="12" xfId="1" applyNumberFormat="1" applyFont="1" applyFill="1" applyBorder="1" applyAlignment="1" applyProtection="1">
      <protection locked="0"/>
    </xf>
    <xf numFmtId="0" fontId="0" fillId="0" borderId="10" xfId="0" applyBorder="1" applyAlignment="1" applyProtection="1">
      <alignment horizontal="center"/>
      <protection locked="0"/>
    </xf>
    <xf numFmtId="0" fontId="3" fillId="0" borderId="10" xfId="0" applyFont="1" applyBorder="1" applyAlignment="1" applyProtection="1">
      <alignment horizontal="left"/>
      <protection locked="0"/>
    </xf>
    <xf numFmtId="0" fontId="17" fillId="3" borderId="10" xfId="0" applyFont="1" applyFill="1" applyBorder="1" applyAlignment="1" applyProtection="1">
      <alignment horizontal="center"/>
      <protection locked="0"/>
    </xf>
    <xf numFmtId="0" fontId="0" fillId="0" borderId="1" xfId="0" applyBorder="1" applyAlignment="1" applyProtection="1">
      <alignment vertical="top"/>
      <protection locked="0"/>
    </xf>
    <xf numFmtId="0" fontId="0" fillId="0" borderId="2" xfId="0" applyBorder="1" applyAlignment="1" applyProtection="1">
      <alignment vertical="top"/>
      <protection locked="0"/>
    </xf>
    <xf numFmtId="0" fontId="0" fillId="0" borderId="3" xfId="0" applyBorder="1" applyAlignment="1" applyProtection="1">
      <alignment vertical="top"/>
      <protection locked="0"/>
    </xf>
    <xf numFmtId="0" fontId="0" fillId="0" borderId="4" xfId="0" applyBorder="1" applyAlignment="1" applyProtection="1">
      <alignment vertical="top"/>
      <protection locked="0"/>
    </xf>
    <xf numFmtId="0" fontId="0" fillId="0" borderId="0" xfId="0" applyAlignment="1" applyProtection="1">
      <alignment vertical="top"/>
      <protection locked="0"/>
    </xf>
    <xf numFmtId="0" fontId="0" fillId="0" borderId="5" xfId="0" applyBorder="1" applyAlignment="1" applyProtection="1">
      <alignment vertical="top"/>
      <protection locked="0"/>
    </xf>
    <xf numFmtId="0" fontId="0" fillId="0" borderId="6" xfId="0" applyBorder="1" applyAlignment="1" applyProtection="1">
      <alignment vertical="top"/>
      <protection locked="0"/>
    </xf>
    <xf numFmtId="0" fontId="0" fillId="0" borderId="7" xfId="0" applyBorder="1" applyAlignment="1" applyProtection="1">
      <alignment vertical="top"/>
      <protection locked="0"/>
    </xf>
    <xf numFmtId="0" fontId="0" fillId="0" borderId="8" xfId="0" applyBorder="1" applyAlignment="1" applyProtection="1">
      <alignment vertical="top"/>
      <protection locked="0"/>
    </xf>
    <xf numFmtId="49" fontId="0" fillId="0" borderId="17" xfId="0" applyNumberFormat="1" applyBorder="1" applyAlignment="1" applyProtection="1">
      <alignment vertical="top"/>
      <protection locked="0"/>
    </xf>
    <xf numFmtId="49" fontId="0" fillId="0" borderId="0" xfId="0" applyNumberFormat="1" applyAlignment="1" applyProtection="1">
      <alignment vertical="top"/>
      <protection locked="0"/>
    </xf>
    <xf numFmtId="49" fontId="0" fillId="0" borderId="18" xfId="0" applyNumberFormat="1" applyBorder="1" applyAlignment="1" applyProtection="1">
      <alignment vertical="top"/>
      <protection locked="0"/>
    </xf>
    <xf numFmtId="49" fontId="0" fillId="0" borderId="19" xfId="0" applyNumberFormat="1" applyBorder="1" applyAlignment="1" applyProtection="1">
      <alignment vertical="top"/>
      <protection locked="0"/>
    </xf>
    <xf numFmtId="49" fontId="0" fillId="0" borderId="20" xfId="0" applyNumberFormat="1" applyBorder="1" applyAlignment="1" applyProtection="1">
      <alignment vertical="top"/>
      <protection locked="0"/>
    </xf>
    <xf numFmtId="49" fontId="0" fillId="0" borderId="21" xfId="0" applyNumberFormat="1" applyBorder="1" applyAlignment="1" applyProtection="1">
      <alignment vertical="top"/>
      <protection locked="0"/>
    </xf>
    <xf numFmtId="49" fontId="0" fillId="0" borderId="14" xfId="0" applyNumberFormat="1" applyBorder="1" applyAlignment="1" applyProtection="1">
      <alignment horizontal="centerContinuous" vertical="top" wrapText="1"/>
      <protection locked="0"/>
    </xf>
    <xf numFmtId="49" fontId="0" fillId="0" borderId="15" xfId="0" applyNumberFormat="1" applyBorder="1" applyAlignment="1" applyProtection="1">
      <alignment horizontal="centerContinuous" vertical="top" wrapText="1"/>
      <protection locked="0"/>
    </xf>
    <xf numFmtId="49" fontId="0" fillId="0" borderId="16" xfId="0" applyNumberFormat="1" applyBorder="1" applyAlignment="1" applyProtection="1">
      <alignment horizontal="centerContinuous" vertical="top" wrapText="1"/>
      <protection locked="0"/>
    </xf>
    <xf numFmtId="0" fontId="2" fillId="0" borderId="14" xfId="0" applyFont="1" applyBorder="1" applyAlignment="1">
      <alignment vertical="top" wrapText="1"/>
    </xf>
    <xf numFmtId="49" fontId="3" fillId="0" borderId="17" xfId="0" applyNumberFormat="1" applyFont="1" applyBorder="1" applyAlignment="1" applyProtection="1">
      <alignment vertical="top" wrapText="1"/>
      <protection locked="0"/>
    </xf>
    <xf numFmtId="49" fontId="3" fillId="0" borderId="0" xfId="0" applyNumberFormat="1" applyFont="1" applyAlignment="1" applyProtection="1">
      <alignment vertical="top" wrapText="1"/>
      <protection locked="0"/>
    </xf>
    <xf numFmtId="49" fontId="3" fillId="0" borderId="18" xfId="0" applyNumberFormat="1" applyFont="1" applyBorder="1" applyAlignment="1" applyProtection="1">
      <alignment vertical="top" wrapText="1"/>
      <protection locked="0"/>
    </xf>
    <xf numFmtId="49" fontId="3" fillId="0" borderId="19" xfId="0" applyNumberFormat="1" applyFont="1" applyBorder="1" applyAlignment="1" applyProtection="1">
      <alignment vertical="top" wrapText="1"/>
      <protection locked="0"/>
    </xf>
    <xf numFmtId="49" fontId="3" fillId="0" borderId="20" xfId="0" applyNumberFormat="1" applyFont="1" applyBorder="1" applyAlignment="1" applyProtection="1">
      <alignment vertical="top" wrapText="1"/>
      <protection locked="0"/>
    </xf>
    <xf numFmtId="49" fontId="3" fillId="0" borderId="21" xfId="0" applyNumberFormat="1" applyFont="1" applyBorder="1" applyAlignment="1" applyProtection="1">
      <alignment vertical="top" wrapText="1"/>
      <protection locked="0"/>
    </xf>
    <xf numFmtId="49" fontId="3" fillId="0" borderId="14" xfId="0" applyNumberFormat="1" applyFont="1" applyBorder="1" applyAlignment="1" applyProtection="1">
      <alignment horizontal="centerContinuous" vertical="top" wrapText="1"/>
      <protection locked="0"/>
    </xf>
    <xf numFmtId="49" fontId="3" fillId="0" borderId="15" xfId="0" applyNumberFormat="1" applyFont="1" applyBorder="1" applyAlignment="1" applyProtection="1">
      <alignment horizontal="centerContinuous" vertical="top" wrapText="1"/>
      <protection locked="0"/>
    </xf>
    <xf numFmtId="49" fontId="3" fillId="0" borderId="16" xfId="0" applyNumberFormat="1" applyFont="1" applyBorder="1" applyAlignment="1" applyProtection="1">
      <alignment horizontal="centerContinuous" vertical="top" wrapText="1"/>
      <protection locked="0"/>
    </xf>
    <xf numFmtId="0" fontId="2" fillId="0" borderId="17" xfId="0" applyFont="1" applyBorder="1" applyAlignment="1">
      <alignment vertical="top" wrapText="1"/>
    </xf>
    <xf numFmtId="6" fontId="6" fillId="3" borderId="12" xfId="0" applyNumberFormat="1" applyFont="1" applyFill="1" applyBorder="1"/>
    <xf numFmtId="5" fontId="0" fillId="0" borderId="10" xfId="1" applyNumberFormat="1" applyFont="1" applyFill="1" applyBorder="1" applyAlignment="1" applyProtection="1">
      <protection locked="0"/>
    </xf>
    <xf numFmtId="0" fontId="0" fillId="3" borderId="12" xfId="0" applyFill="1" applyBorder="1" applyAlignment="1" applyProtection="1">
      <alignment horizontal="left"/>
      <protection locked="0"/>
    </xf>
    <xf numFmtId="0" fontId="0" fillId="3" borderId="36" xfId="0" applyFill="1" applyBorder="1" applyAlignment="1" applyProtection="1">
      <alignment horizontal="left"/>
      <protection locked="0"/>
    </xf>
    <xf numFmtId="0" fontId="0" fillId="3" borderId="9" xfId="0" applyFill="1" applyBorder="1" applyAlignment="1" applyProtection="1">
      <alignment horizontal="left"/>
      <protection locked="0"/>
    </xf>
    <xf numFmtId="0" fontId="0" fillId="3" borderId="11" xfId="0" applyFill="1" applyBorder="1" applyAlignment="1" applyProtection="1">
      <alignment horizontal="left"/>
      <protection locked="0"/>
    </xf>
    <xf numFmtId="0" fontId="0" fillId="3" borderId="10" xfId="0" applyFill="1" applyBorder="1" applyAlignment="1" applyProtection="1">
      <alignment horizontal="left"/>
      <protection locked="0"/>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6" fillId="0" borderId="9" xfId="0" applyNumberFormat="1" applyFont="1" applyBorder="1" applyAlignment="1" applyProtection="1">
      <alignment horizontal="right" wrapText="1"/>
      <protection locked="0"/>
    </xf>
    <xf numFmtId="1" fontId="6" fillId="0" borderId="10" xfId="0" applyNumberFormat="1" applyFont="1" applyBorder="1" applyAlignment="1" applyProtection="1">
      <alignment horizontal="right" wrapText="1"/>
      <protection locked="0"/>
    </xf>
    <xf numFmtId="0" fontId="0" fillId="0" borderId="12" xfId="0" applyBorder="1" applyAlignment="1" applyProtection="1">
      <alignment horizontal="left"/>
      <protection locked="0"/>
    </xf>
    <xf numFmtId="170" fontId="0" fillId="0" borderId="12" xfId="0" applyNumberFormat="1" applyBorder="1" applyAlignment="1" applyProtection="1">
      <alignment horizontal="left"/>
      <protection locked="0"/>
    </xf>
    <xf numFmtId="0" fontId="4" fillId="0" borderId="12" xfId="4" applyFill="1" applyBorder="1" applyAlignment="1" applyProtection="1">
      <alignment horizontal="left"/>
      <protection locked="0"/>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0" xfId="0" applyAlignment="1">
      <alignment horizontal="left"/>
    </xf>
    <xf numFmtId="0" fontId="6"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168" fontId="6" fillId="0" borderId="9" xfId="2" applyNumberFormat="1" applyFont="1" applyFill="1" applyBorder="1" applyAlignment="1" applyProtection="1">
      <alignment horizontal="right" wrapText="1"/>
      <protection locked="0"/>
    </xf>
    <xf numFmtId="168" fontId="6" fillId="0" borderId="10" xfId="2" applyNumberFormat="1" applyFont="1" applyFill="1" applyBorder="1" applyAlignment="1" applyProtection="1">
      <alignment horizontal="right" wrapText="1"/>
      <protection locked="0"/>
    </xf>
  </cellXfs>
  <cellStyles count="5">
    <cellStyle name="Comma" xfId="1" builtinId="3"/>
    <cellStyle name="Currency" xfId="2" builtinId="4"/>
    <cellStyle name="Hyperlink" xfId="4" builtinId="8"/>
    <cellStyle name="Normal" xfId="0" builtinId="0"/>
    <cellStyle name="Percent" xfId="3" builtinId="5"/>
  </cellStyles>
  <dxfs count="11">
    <dxf>
      <fill>
        <patternFill>
          <bgColor rgb="FFCCFFFF"/>
        </patternFill>
      </fill>
    </dxf>
    <dxf>
      <fill>
        <patternFill>
          <bgColor rgb="FFCCFFFF"/>
        </patternFill>
      </fill>
    </dxf>
    <dxf>
      <fill>
        <patternFill patternType="none">
          <bgColor auto="1"/>
        </patternFill>
      </fill>
    </dxf>
    <dxf>
      <fill>
        <patternFill>
          <bgColor rgb="FFCCFFFF"/>
        </patternFill>
      </fill>
    </dxf>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1.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4.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externalLink" Target="externalLinks/externalLink2.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9.jpeg"/><Relationship Id="rId7" Type="http://schemas.openxmlformats.org/officeDocument/2006/relationships/image" Target="../media/image13.jpeg"/><Relationship Id="rId2" Type="http://schemas.openxmlformats.org/officeDocument/2006/relationships/image" Target="../media/image8.jpeg"/><Relationship Id="rId1" Type="http://schemas.openxmlformats.org/officeDocument/2006/relationships/image" Target="../media/image7.jpeg"/><Relationship Id="rId6" Type="http://schemas.openxmlformats.org/officeDocument/2006/relationships/image" Target="../media/image12.jpeg"/><Relationship Id="rId5" Type="http://schemas.openxmlformats.org/officeDocument/2006/relationships/image" Target="../media/image11.jpeg"/><Relationship Id="rId4" Type="http://schemas.openxmlformats.org/officeDocument/2006/relationships/image" Target="../media/image10.jpeg"/></Relationships>
</file>

<file path=xl/drawings/_rels/drawing3.xml.rels><?xml version="1.0" encoding="UTF-8" standalone="yes"?>
<Relationships xmlns="http://schemas.openxmlformats.org/package/2006/relationships"><Relationship Id="rId3" Type="http://schemas.openxmlformats.org/officeDocument/2006/relationships/image" Target="../media/image16.jpeg"/><Relationship Id="rId2" Type="http://schemas.openxmlformats.org/officeDocument/2006/relationships/image" Target="../media/image15.jpeg"/><Relationship Id="rId1" Type="http://schemas.openxmlformats.org/officeDocument/2006/relationships/image" Target="../media/image14.jpeg"/><Relationship Id="rId6" Type="http://schemas.openxmlformats.org/officeDocument/2006/relationships/image" Target="../media/image19.jpeg"/><Relationship Id="rId5" Type="http://schemas.openxmlformats.org/officeDocument/2006/relationships/image" Target="../media/image18.jpeg"/><Relationship Id="rId4" Type="http://schemas.openxmlformats.org/officeDocument/2006/relationships/image" Target="../media/image17.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1.png"/><Relationship Id="rId1" Type="http://schemas.openxmlformats.org/officeDocument/2006/relationships/image" Target="../media/image20.png"/><Relationship Id="rId6" Type="http://schemas.openxmlformats.org/officeDocument/2006/relationships/image" Target="../media/image25.png"/><Relationship Id="rId5" Type="http://schemas.openxmlformats.org/officeDocument/2006/relationships/image" Target="../media/image24.png"/><Relationship Id="rId4" Type="http://schemas.openxmlformats.org/officeDocument/2006/relationships/image" Target="../media/image23.png"/></Relationships>
</file>

<file path=xl/drawings/_rels/drawing5.xml.rels><?xml version="1.0" encoding="UTF-8" standalone="yes"?>
<Relationships xmlns="http://schemas.openxmlformats.org/package/2006/relationships"><Relationship Id="rId3" Type="http://schemas.openxmlformats.org/officeDocument/2006/relationships/image" Target="../media/image28.jpeg"/><Relationship Id="rId7" Type="http://schemas.openxmlformats.org/officeDocument/2006/relationships/image" Target="../media/image32.jpeg"/><Relationship Id="rId2" Type="http://schemas.openxmlformats.org/officeDocument/2006/relationships/image" Target="../media/image27.jpeg"/><Relationship Id="rId1" Type="http://schemas.openxmlformats.org/officeDocument/2006/relationships/image" Target="../media/image26.png"/><Relationship Id="rId6" Type="http://schemas.openxmlformats.org/officeDocument/2006/relationships/image" Target="../media/image31.jpeg"/><Relationship Id="rId5" Type="http://schemas.openxmlformats.org/officeDocument/2006/relationships/image" Target="../media/image30.jpeg"/><Relationship Id="rId4" Type="http://schemas.openxmlformats.org/officeDocument/2006/relationships/image" Target="../media/image29.jpeg"/></Relationships>
</file>

<file path=xl/drawings/drawing1.xml><?xml version="1.0" encoding="utf-8"?>
<xdr:wsDr xmlns:xdr="http://schemas.openxmlformats.org/drawingml/2006/spreadsheetDrawing" xmlns:a="http://schemas.openxmlformats.org/drawingml/2006/main">
  <xdr:twoCellAnchor>
    <xdr:from>
      <xdr:col>2</xdr:col>
      <xdr:colOff>143386</xdr:colOff>
      <xdr:row>4</xdr:row>
      <xdr:rowOff>85725</xdr:rowOff>
    </xdr:from>
    <xdr:to>
      <xdr:col>5</xdr:col>
      <xdr:colOff>474872</xdr:colOff>
      <xdr:row>19</xdr:row>
      <xdr:rowOff>10182</xdr:rowOff>
    </xdr:to>
    <xdr:pic>
      <xdr:nvPicPr>
        <xdr:cNvPr id="2" name="Picture 1" descr="Hallway">
          <a:extLst>
            <a:ext uri="{FF2B5EF4-FFF2-40B4-BE49-F238E27FC236}">
              <a16:creationId xmlns:a16="http://schemas.microsoft.com/office/drawing/2014/main" id="{73F7A33F-4290-4851-95D3-DC8F0F1CBF0A}"/>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xdr:blipFill>
      <xdr:spPr>
        <a:xfrm>
          <a:off x="1362586" y="895350"/>
          <a:ext cx="2160286" cy="2639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581025</xdr:colOff>
      <xdr:row>5</xdr:row>
      <xdr:rowOff>75006</xdr:rowOff>
    </xdr:from>
    <xdr:to>
      <xdr:col>16</xdr:col>
      <xdr:colOff>418234</xdr:colOff>
      <xdr:row>19</xdr:row>
      <xdr:rowOff>11376</xdr:rowOff>
    </xdr:to>
    <xdr:pic>
      <xdr:nvPicPr>
        <xdr:cNvPr id="3" name="Picture 2" descr="Aerial">
          <a:extLst>
            <a:ext uri="{FF2B5EF4-FFF2-40B4-BE49-F238E27FC236}">
              <a16:creationId xmlns:a16="http://schemas.microsoft.com/office/drawing/2014/main" id="{D1DF9F41-B91B-49C6-9239-9552A127E224}"/>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xdr:blipFill>
      <xdr:spPr>
        <a:xfrm>
          <a:off x="6067425" y="1065606"/>
          <a:ext cx="4104409" cy="247002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514350</xdr:colOff>
      <xdr:row>25</xdr:row>
      <xdr:rowOff>103805</xdr:rowOff>
    </xdr:from>
    <xdr:to>
      <xdr:col>7</xdr:col>
      <xdr:colOff>354734</xdr:colOff>
      <xdr:row>39</xdr:row>
      <xdr:rowOff>46077</xdr:rowOff>
    </xdr:to>
    <xdr:pic>
      <xdr:nvPicPr>
        <xdr:cNvPr id="4" name="Picture 3" descr="Aerial ">
          <a:extLst>
            <a:ext uri="{FF2B5EF4-FFF2-40B4-BE49-F238E27FC236}">
              <a16:creationId xmlns:a16="http://schemas.microsoft.com/office/drawing/2014/main" id="{06BCD4AC-D363-4249-9999-5EE149023109}"/>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xdr:blipFill>
      <xdr:spPr>
        <a:xfrm>
          <a:off x="514350" y="4866305"/>
          <a:ext cx="4107584" cy="260927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9</xdr:col>
      <xdr:colOff>558800</xdr:colOff>
      <xdr:row>25</xdr:row>
      <xdr:rowOff>103805</xdr:rowOff>
    </xdr:from>
    <xdr:to>
      <xdr:col>16</xdr:col>
      <xdr:colOff>399184</xdr:colOff>
      <xdr:row>39</xdr:row>
      <xdr:rowOff>46077</xdr:rowOff>
    </xdr:to>
    <xdr:pic>
      <xdr:nvPicPr>
        <xdr:cNvPr id="5" name="Picture 4" descr="Aerial ">
          <a:extLst>
            <a:ext uri="{FF2B5EF4-FFF2-40B4-BE49-F238E27FC236}">
              <a16:creationId xmlns:a16="http://schemas.microsoft.com/office/drawing/2014/main" id="{3629D5BB-E158-4697-AC7E-A8AFFF2154C6}"/>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rcRect/>
        <a:stretch/>
      </xdr:blipFill>
      <xdr:spPr>
        <a:xfrm>
          <a:off x="6045200" y="4866305"/>
          <a:ext cx="4107584" cy="260927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0</xdr:col>
      <xdr:colOff>514350</xdr:colOff>
      <xdr:row>46</xdr:row>
      <xdr:rowOff>103805</xdr:rowOff>
    </xdr:from>
    <xdr:to>
      <xdr:col>7</xdr:col>
      <xdr:colOff>354734</xdr:colOff>
      <xdr:row>60</xdr:row>
      <xdr:rowOff>46077</xdr:rowOff>
    </xdr:to>
    <xdr:pic>
      <xdr:nvPicPr>
        <xdr:cNvPr id="6" name="Picture 5" descr="Aerial ">
          <a:extLst>
            <a:ext uri="{FF2B5EF4-FFF2-40B4-BE49-F238E27FC236}">
              <a16:creationId xmlns:a16="http://schemas.microsoft.com/office/drawing/2014/main" id="{CC01E7CB-D88E-410F-8FC6-10A62C371636}"/>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514350" y="8866805"/>
          <a:ext cx="4107584" cy="260927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11</xdr:col>
      <xdr:colOff>311661</xdr:colOff>
      <xdr:row>46</xdr:row>
      <xdr:rowOff>19050</xdr:rowOff>
    </xdr:from>
    <xdr:to>
      <xdr:col>15</xdr:col>
      <xdr:colOff>36722</xdr:colOff>
      <xdr:row>60</xdr:row>
      <xdr:rowOff>121307</xdr:rowOff>
    </xdr:to>
    <xdr:pic>
      <xdr:nvPicPr>
        <xdr:cNvPr id="7" name="Picture 6" descr="Stairs">
          <a:extLst>
            <a:ext uri="{FF2B5EF4-FFF2-40B4-BE49-F238E27FC236}">
              <a16:creationId xmlns:a16="http://schemas.microsoft.com/office/drawing/2014/main" id="{6FB8921F-D4AE-494E-84C7-95BB6485FC7F}"/>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xdr:blipFill>
      <xdr:spPr>
        <a:xfrm>
          <a:off x="7017261" y="8782050"/>
          <a:ext cx="2163461" cy="27692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wsDr>
</file>

<file path=xl/drawings/drawing2.xml><?xml version="1.0" encoding="utf-8"?>
<xdr:wsDr xmlns:xdr="http://schemas.openxmlformats.org/drawingml/2006/spreadsheetDrawing" xmlns:a="http://schemas.openxmlformats.org/drawingml/2006/main">
  <xdr:twoCellAnchor>
    <xdr:from>
      <xdr:col>2</xdr:col>
      <xdr:colOff>320675</xdr:colOff>
      <xdr:row>5</xdr:row>
      <xdr:rowOff>111125</xdr:rowOff>
    </xdr:from>
    <xdr:to>
      <xdr:col>8</xdr:col>
      <xdr:colOff>351184</xdr:colOff>
      <xdr:row>20</xdr:row>
      <xdr:rowOff>26057</xdr:rowOff>
    </xdr:to>
    <xdr:pic>
      <xdr:nvPicPr>
        <xdr:cNvPr id="14" name="Picture 13" descr="Construction Summer 2025">
          <a:extLst>
            <a:ext uri="{FF2B5EF4-FFF2-40B4-BE49-F238E27FC236}">
              <a16:creationId xmlns:a16="http://schemas.microsoft.com/office/drawing/2014/main" id="{72D165D0-C5B9-46DC-AAA4-6F055733873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539875" y="1101725"/>
          <a:ext cx="3688109" cy="26295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333375</xdr:colOff>
      <xdr:row>5</xdr:row>
      <xdr:rowOff>133350</xdr:rowOff>
    </xdr:from>
    <xdr:to>
      <xdr:col>16</xdr:col>
      <xdr:colOff>363884</xdr:colOff>
      <xdr:row>20</xdr:row>
      <xdr:rowOff>48282</xdr:rowOff>
    </xdr:to>
    <xdr:pic>
      <xdr:nvPicPr>
        <xdr:cNvPr id="15" name="Picture 14" descr="Construction Summer 2025">
          <a:extLst>
            <a:ext uri="{FF2B5EF4-FFF2-40B4-BE49-F238E27FC236}">
              <a16:creationId xmlns:a16="http://schemas.microsoft.com/office/drawing/2014/main" id="{47D75DE9-0AB6-486D-8158-46D1AD75F2B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6429375" y="1123950"/>
          <a:ext cx="3688109" cy="26295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2</xdr:col>
      <xdr:colOff>285750</xdr:colOff>
      <xdr:row>26</xdr:row>
      <xdr:rowOff>92075</xdr:rowOff>
    </xdr:from>
    <xdr:to>
      <xdr:col>8</xdr:col>
      <xdr:colOff>316259</xdr:colOff>
      <xdr:row>41</xdr:row>
      <xdr:rowOff>7007</xdr:rowOff>
    </xdr:to>
    <xdr:pic>
      <xdr:nvPicPr>
        <xdr:cNvPr id="16" name="Picture 15" descr="Construction Summer 2025">
          <a:extLst>
            <a:ext uri="{FF2B5EF4-FFF2-40B4-BE49-F238E27FC236}">
              <a16:creationId xmlns:a16="http://schemas.microsoft.com/office/drawing/2014/main" id="{3A17FF6B-3927-4DCF-A8F7-64CDCB540D06}"/>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xdr:blipFill>
      <xdr:spPr>
        <a:xfrm>
          <a:off x="1504950" y="4883150"/>
          <a:ext cx="3688109" cy="26295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282575</xdr:colOff>
      <xdr:row>26</xdr:row>
      <xdr:rowOff>114300</xdr:rowOff>
    </xdr:from>
    <xdr:to>
      <xdr:col>16</xdr:col>
      <xdr:colOff>316259</xdr:colOff>
      <xdr:row>41</xdr:row>
      <xdr:rowOff>16532</xdr:rowOff>
    </xdr:to>
    <xdr:pic>
      <xdr:nvPicPr>
        <xdr:cNvPr id="17" name="Picture 16" descr="Construction Summer 2025">
          <a:extLst>
            <a:ext uri="{FF2B5EF4-FFF2-40B4-BE49-F238E27FC236}">
              <a16:creationId xmlns:a16="http://schemas.microsoft.com/office/drawing/2014/main" id="{866DECA4-D328-4ED7-934F-E17D95A0A894}"/>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6378575" y="4905375"/>
          <a:ext cx="3691284" cy="26168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2</xdr:col>
      <xdr:colOff>225425</xdr:colOff>
      <xdr:row>47</xdr:row>
      <xdr:rowOff>82550</xdr:rowOff>
    </xdr:from>
    <xdr:to>
      <xdr:col>8</xdr:col>
      <xdr:colOff>255934</xdr:colOff>
      <xdr:row>62</xdr:row>
      <xdr:rowOff>10182</xdr:rowOff>
    </xdr:to>
    <xdr:pic>
      <xdr:nvPicPr>
        <xdr:cNvPr id="18" name="Picture 17" descr="Construction Summer 2025">
          <a:extLst>
            <a:ext uri="{FF2B5EF4-FFF2-40B4-BE49-F238E27FC236}">
              <a16:creationId xmlns:a16="http://schemas.microsoft.com/office/drawing/2014/main" id="{199B4B2D-46DA-4F3B-B844-227437936DC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444625" y="8674100"/>
          <a:ext cx="3688109" cy="26422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276225</xdr:colOff>
      <xdr:row>47</xdr:row>
      <xdr:rowOff>76200</xdr:rowOff>
    </xdr:from>
    <xdr:to>
      <xdr:col>16</xdr:col>
      <xdr:colOff>306734</xdr:colOff>
      <xdr:row>62</xdr:row>
      <xdr:rowOff>657</xdr:rowOff>
    </xdr:to>
    <xdr:pic>
      <xdr:nvPicPr>
        <xdr:cNvPr id="19" name="Picture 18" descr="Construction Summer 2025">
          <a:extLst>
            <a:ext uri="{FF2B5EF4-FFF2-40B4-BE49-F238E27FC236}">
              <a16:creationId xmlns:a16="http://schemas.microsoft.com/office/drawing/2014/main" id="{5BCEE6A7-86D3-4111-98B2-96FB8A2E464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rcRect/>
        <a:stretch/>
      </xdr:blipFill>
      <xdr:spPr>
        <a:xfrm>
          <a:off x="6372225" y="8667750"/>
          <a:ext cx="3688109" cy="26390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2</xdr:col>
      <xdr:colOff>358775</xdr:colOff>
      <xdr:row>5</xdr:row>
      <xdr:rowOff>101600</xdr:rowOff>
    </xdr:from>
    <xdr:to>
      <xdr:col>8</xdr:col>
      <xdr:colOff>392459</xdr:colOff>
      <xdr:row>20</xdr:row>
      <xdr:rowOff>19707</xdr:rowOff>
    </xdr:to>
    <xdr:pic>
      <xdr:nvPicPr>
        <xdr:cNvPr id="2" name="Picture 1" descr="Construction Summer 2025">
          <a:extLst>
            <a:ext uri="{FF2B5EF4-FFF2-40B4-BE49-F238E27FC236}">
              <a16:creationId xmlns:a16="http://schemas.microsoft.com/office/drawing/2014/main" id="{71D9C0D2-24D1-0322-9317-48323A27A9E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577975" y="1092200"/>
          <a:ext cx="3691284" cy="263273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368300</xdr:colOff>
      <xdr:row>5</xdr:row>
      <xdr:rowOff>123825</xdr:rowOff>
    </xdr:from>
    <xdr:to>
      <xdr:col>16</xdr:col>
      <xdr:colOff>401984</xdr:colOff>
      <xdr:row>20</xdr:row>
      <xdr:rowOff>35582</xdr:rowOff>
    </xdr:to>
    <xdr:pic>
      <xdr:nvPicPr>
        <xdr:cNvPr id="3" name="Picture 2" descr="Construction Summer 2025">
          <a:extLst>
            <a:ext uri="{FF2B5EF4-FFF2-40B4-BE49-F238E27FC236}">
              <a16:creationId xmlns:a16="http://schemas.microsoft.com/office/drawing/2014/main" id="{03A6B7D5-A735-265F-A66C-3473A4382F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6464300" y="1114425"/>
          <a:ext cx="3691284" cy="26263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2</xdr:col>
      <xdr:colOff>323850</xdr:colOff>
      <xdr:row>26</xdr:row>
      <xdr:rowOff>82550</xdr:rowOff>
    </xdr:from>
    <xdr:to>
      <xdr:col>8</xdr:col>
      <xdr:colOff>351184</xdr:colOff>
      <xdr:row>41</xdr:row>
      <xdr:rowOff>657</xdr:rowOff>
    </xdr:to>
    <xdr:pic>
      <xdr:nvPicPr>
        <xdr:cNvPr id="4" name="Picture 3" descr="Construction Summer 2025">
          <a:extLst>
            <a:ext uri="{FF2B5EF4-FFF2-40B4-BE49-F238E27FC236}">
              <a16:creationId xmlns:a16="http://schemas.microsoft.com/office/drawing/2014/main" id="{4EDF0C7C-32F9-554F-2019-E35D7F7335D3}"/>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val="0"/>
            </a:ext>
          </a:extLst>
        </a:blip>
        <a:srcRect/>
        <a:stretch/>
      </xdr:blipFill>
      <xdr:spPr>
        <a:xfrm>
          <a:off x="1543050" y="4873625"/>
          <a:ext cx="3684934" cy="263273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320675</xdr:colOff>
      <xdr:row>26</xdr:row>
      <xdr:rowOff>104775</xdr:rowOff>
    </xdr:from>
    <xdr:to>
      <xdr:col>16</xdr:col>
      <xdr:colOff>351184</xdr:colOff>
      <xdr:row>41</xdr:row>
      <xdr:rowOff>7007</xdr:rowOff>
    </xdr:to>
    <xdr:pic>
      <xdr:nvPicPr>
        <xdr:cNvPr id="5" name="Picture 4" descr="Construction Summer 2025">
          <a:extLst>
            <a:ext uri="{FF2B5EF4-FFF2-40B4-BE49-F238E27FC236}">
              <a16:creationId xmlns:a16="http://schemas.microsoft.com/office/drawing/2014/main" id="{92804C8D-245C-9A05-AF34-2B5927F6C76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6416675" y="4895850"/>
          <a:ext cx="3688109" cy="26168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2</xdr:col>
      <xdr:colOff>263525</xdr:colOff>
      <xdr:row>47</xdr:row>
      <xdr:rowOff>76200</xdr:rowOff>
    </xdr:from>
    <xdr:to>
      <xdr:col>8</xdr:col>
      <xdr:colOff>297209</xdr:colOff>
      <xdr:row>61</xdr:row>
      <xdr:rowOff>178457</xdr:rowOff>
    </xdr:to>
    <xdr:pic>
      <xdr:nvPicPr>
        <xdr:cNvPr id="6" name="Picture 5" descr="Construction Summer 2025">
          <a:extLst>
            <a:ext uri="{FF2B5EF4-FFF2-40B4-BE49-F238E27FC236}">
              <a16:creationId xmlns:a16="http://schemas.microsoft.com/office/drawing/2014/main" id="{282289F2-DE0E-8561-95DD-CB39C27BF0B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1482725" y="8667750"/>
          <a:ext cx="3691284" cy="263590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wsDr>
</file>

<file path=xl/drawings/drawing3.xml><?xml version="1.0" encoding="utf-8"?>
<xdr:wsDr xmlns:xdr="http://schemas.openxmlformats.org/drawingml/2006/spreadsheetDrawing" xmlns:a="http://schemas.openxmlformats.org/drawingml/2006/main">
  <xdr:twoCellAnchor>
    <xdr:from>
      <xdr:col>1</xdr:col>
      <xdr:colOff>590550</xdr:colOff>
      <xdr:row>5</xdr:row>
      <xdr:rowOff>95250</xdr:rowOff>
    </xdr:from>
    <xdr:to>
      <xdr:col>8</xdr:col>
      <xdr:colOff>371475</xdr:colOff>
      <xdr:row>20</xdr:row>
      <xdr:rowOff>7007</xdr:rowOff>
    </xdr:to>
    <xdr:pic>
      <xdr:nvPicPr>
        <xdr:cNvPr id="12" name="Picture 11" descr="construction Fall 2025">
          <a:extLst>
            <a:ext uri="{FF2B5EF4-FFF2-40B4-BE49-F238E27FC236}">
              <a16:creationId xmlns:a16="http://schemas.microsoft.com/office/drawing/2014/main" id="{C19552DD-895E-4501-91CA-996F7307F996}"/>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xdr:blipFill>
      <xdr:spPr>
        <a:xfrm>
          <a:off x="1200150" y="1085850"/>
          <a:ext cx="4048125" cy="262638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11</xdr:col>
      <xdr:colOff>28574</xdr:colOff>
      <xdr:row>5</xdr:row>
      <xdr:rowOff>66676</xdr:rowOff>
    </xdr:from>
    <xdr:to>
      <xdr:col>14</xdr:col>
      <xdr:colOff>314325</xdr:colOff>
      <xdr:row>20</xdr:row>
      <xdr:rowOff>11281</xdr:rowOff>
    </xdr:to>
    <xdr:pic>
      <xdr:nvPicPr>
        <xdr:cNvPr id="13" name="Picture 12" descr="Construction Fall 2025">
          <a:extLst>
            <a:ext uri="{FF2B5EF4-FFF2-40B4-BE49-F238E27FC236}">
              <a16:creationId xmlns:a16="http://schemas.microsoft.com/office/drawing/2014/main" id="{980A9764-737D-41A8-AFE9-28A47CD9D868}"/>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rcRect/>
        <a:stretch/>
      </xdr:blipFill>
      <xdr:spPr>
        <a:xfrm>
          <a:off x="6734174" y="1057276"/>
          <a:ext cx="2114551" cy="265923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xdr:col>
      <xdr:colOff>600075</xdr:colOff>
      <xdr:row>26</xdr:row>
      <xdr:rowOff>73025</xdr:rowOff>
    </xdr:from>
    <xdr:to>
      <xdr:col>8</xdr:col>
      <xdr:colOff>20984</xdr:colOff>
      <xdr:row>40</xdr:row>
      <xdr:rowOff>168932</xdr:rowOff>
    </xdr:to>
    <xdr:pic>
      <xdr:nvPicPr>
        <xdr:cNvPr id="14" name="Picture 13" descr="Construction Fall 2025">
          <a:extLst>
            <a:ext uri="{FF2B5EF4-FFF2-40B4-BE49-F238E27FC236}">
              <a16:creationId xmlns:a16="http://schemas.microsoft.com/office/drawing/2014/main" id="{A5179431-10A6-4979-A66D-F5F1F86FAA8B}"/>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rcRect/>
        <a:stretch/>
      </xdr:blipFill>
      <xdr:spPr>
        <a:xfrm>
          <a:off x="1209675" y="4864100"/>
          <a:ext cx="3688109" cy="26295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301625</xdr:colOff>
      <xdr:row>26</xdr:row>
      <xdr:rowOff>158750</xdr:rowOff>
    </xdr:from>
    <xdr:to>
      <xdr:col>16</xdr:col>
      <xdr:colOff>332134</xdr:colOff>
      <xdr:row>41</xdr:row>
      <xdr:rowOff>67332</xdr:rowOff>
    </xdr:to>
    <xdr:pic>
      <xdr:nvPicPr>
        <xdr:cNvPr id="15" name="Picture 14" descr="Construction Fall 2025">
          <a:extLst>
            <a:ext uri="{FF2B5EF4-FFF2-40B4-BE49-F238E27FC236}">
              <a16:creationId xmlns:a16="http://schemas.microsoft.com/office/drawing/2014/main" id="{B890ADFD-33B5-4268-AD4D-9D690A6A76C6}"/>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6397625" y="4949825"/>
          <a:ext cx="3688109" cy="262320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320675</xdr:colOff>
      <xdr:row>47</xdr:row>
      <xdr:rowOff>34925</xdr:rowOff>
    </xdr:from>
    <xdr:to>
      <xdr:col>16</xdr:col>
      <xdr:colOff>351183</xdr:colOff>
      <xdr:row>61</xdr:row>
      <xdr:rowOff>140356</xdr:rowOff>
    </xdr:to>
    <xdr:pic>
      <xdr:nvPicPr>
        <xdr:cNvPr id="16" name="Picture 15" descr="Construction Fall 2025">
          <a:extLst>
            <a:ext uri="{FF2B5EF4-FFF2-40B4-BE49-F238E27FC236}">
              <a16:creationId xmlns:a16="http://schemas.microsoft.com/office/drawing/2014/main" id="{C8F2724C-9EDB-45CC-96D6-6CBD2EA16C3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6416675" y="8626475"/>
          <a:ext cx="3688108" cy="2639081"/>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xdr:col>
      <xdr:colOff>552450</xdr:colOff>
      <xdr:row>47</xdr:row>
      <xdr:rowOff>47625</xdr:rowOff>
    </xdr:from>
    <xdr:to>
      <xdr:col>7</xdr:col>
      <xdr:colOff>579783</xdr:colOff>
      <xdr:row>61</xdr:row>
      <xdr:rowOff>149881</xdr:rowOff>
    </xdr:to>
    <xdr:pic>
      <xdr:nvPicPr>
        <xdr:cNvPr id="17" name="Picture 16" descr="Construction Fall 2025">
          <a:extLst>
            <a:ext uri="{FF2B5EF4-FFF2-40B4-BE49-F238E27FC236}">
              <a16:creationId xmlns:a16="http://schemas.microsoft.com/office/drawing/2014/main" id="{3A04C7E7-BAD6-4AFA-B973-FB8834A1A9D4}"/>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1162050" y="8639175"/>
          <a:ext cx="3684933" cy="2635906"/>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wsDr>
</file>

<file path=xl/drawings/drawing4.xml><?xml version="1.0" encoding="utf-8"?>
<xdr:wsDr xmlns:xdr="http://schemas.openxmlformats.org/drawingml/2006/spreadsheetDrawing" xmlns:a="http://schemas.openxmlformats.org/drawingml/2006/main">
  <xdr:oneCellAnchor>
    <xdr:from>
      <xdr:col>10</xdr:col>
      <xdr:colOff>301625</xdr:colOff>
      <xdr:row>47</xdr:row>
      <xdr:rowOff>92075</xdr:rowOff>
    </xdr:from>
    <xdr:ext cx="3914775" cy="2896381"/>
    <xdr:pic>
      <xdr:nvPicPr>
        <xdr:cNvPr id="15" name="Picture 14" descr="First Floor interior framing and ductwork being installed&#10;">
          <a:extLst>
            <a:ext uri="{FF2B5EF4-FFF2-40B4-BE49-F238E27FC236}">
              <a16:creationId xmlns:a16="http://schemas.microsoft.com/office/drawing/2014/main" id="{690FF247-EAA4-4BCA-8824-CA62AF7BE88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397625" y="8683625"/>
          <a:ext cx="3914775" cy="2896381"/>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523876</xdr:colOff>
      <xdr:row>47</xdr:row>
      <xdr:rowOff>76201</xdr:rowOff>
    </xdr:from>
    <xdr:ext cx="3905250" cy="2951127"/>
    <xdr:pic>
      <xdr:nvPicPr>
        <xdr:cNvPr id="16" name="Picture 15" descr="Exterior Framing being installed&#10;">
          <a:extLst>
            <a:ext uri="{FF2B5EF4-FFF2-40B4-BE49-F238E27FC236}">
              <a16:creationId xmlns:a16="http://schemas.microsoft.com/office/drawing/2014/main" id="{4DF4D034-37F2-451F-B8DF-4B72006D002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33476" y="8667751"/>
          <a:ext cx="3905250" cy="295112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10</xdr:col>
      <xdr:colOff>320675</xdr:colOff>
      <xdr:row>4</xdr:row>
      <xdr:rowOff>101600</xdr:rowOff>
    </xdr:from>
    <xdr:ext cx="3895725" cy="2903685"/>
    <xdr:pic>
      <xdr:nvPicPr>
        <xdr:cNvPr id="18" name="Picture 17">
          <a:extLst>
            <a:ext uri="{FF2B5EF4-FFF2-40B4-BE49-F238E27FC236}">
              <a16:creationId xmlns:a16="http://schemas.microsoft.com/office/drawing/2014/main" id="{FEC7D98E-5AA3-4996-BA3B-811E973AC75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16675" y="911225"/>
          <a:ext cx="3895725" cy="2903685"/>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381000</xdr:colOff>
      <xdr:row>4</xdr:row>
      <xdr:rowOff>158750</xdr:rowOff>
    </xdr:from>
    <xdr:ext cx="4331860" cy="2686050"/>
    <xdr:pic>
      <xdr:nvPicPr>
        <xdr:cNvPr id="14" name="Picture 13" descr="Arial View 11/03/2025&#10;">
          <a:extLst>
            <a:ext uri="{FF2B5EF4-FFF2-40B4-BE49-F238E27FC236}">
              <a16:creationId xmlns:a16="http://schemas.microsoft.com/office/drawing/2014/main" id="{4791DF23-A357-4F99-8749-48BAC8CEA2E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990600" y="968375"/>
          <a:ext cx="4331860" cy="26860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511175</xdr:colOff>
      <xdr:row>25</xdr:row>
      <xdr:rowOff>114301</xdr:rowOff>
    </xdr:from>
    <xdr:ext cx="3981450" cy="2878350"/>
    <xdr:pic>
      <xdr:nvPicPr>
        <xdr:cNvPr id="19" name="Picture 18">
          <a:extLst>
            <a:ext uri="{FF2B5EF4-FFF2-40B4-BE49-F238E27FC236}">
              <a16:creationId xmlns:a16="http://schemas.microsoft.com/office/drawing/2014/main" id="{D1C4C91A-3E1D-48FA-B29A-B9456D3F057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20775" y="4724401"/>
          <a:ext cx="3981450" cy="28783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10</xdr:col>
      <xdr:colOff>400049</xdr:colOff>
      <xdr:row>26</xdr:row>
      <xdr:rowOff>1</xdr:rowOff>
    </xdr:from>
    <xdr:ext cx="3752851" cy="2819229"/>
    <xdr:pic>
      <xdr:nvPicPr>
        <xdr:cNvPr id="17" name="Picture 16" descr="Interior of second floor with roof slab supports&#10;">
          <a:extLst>
            <a:ext uri="{FF2B5EF4-FFF2-40B4-BE49-F238E27FC236}">
              <a16:creationId xmlns:a16="http://schemas.microsoft.com/office/drawing/2014/main" id="{845262F6-FEB2-4639-81BC-16AB3D37F54B}"/>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496049" y="4791076"/>
          <a:ext cx="3752851" cy="2819229"/>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twoCellAnchor>
    <xdr:from>
      <xdr:col>1</xdr:col>
      <xdr:colOff>390525</xdr:colOff>
      <xdr:row>20</xdr:row>
      <xdr:rowOff>110502</xdr:rowOff>
    </xdr:from>
    <xdr:to>
      <xdr:col>8</xdr:col>
      <xdr:colOff>485774</xdr:colOff>
      <xdr:row>21</xdr:row>
      <xdr:rowOff>158127</xdr:rowOff>
    </xdr:to>
    <xdr:sp macro="" textlink="" fLocksText="0">
      <xdr:nvSpPr>
        <xdr:cNvPr id="3" name="TextBox 2">
          <a:extLst>
            <a:ext uri="{FF2B5EF4-FFF2-40B4-BE49-F238E27FC236}">
              <a16:creationId xmlns:a16="http://schemas.microsoft.com/office/drawing/2014/main" id="{17BCF982-A8BC-4E97-B86F-3D810B36B973}"/>
            </a:ext>
          </a:extLst>
        </xdr:cNvPr>
        <xdr:cNvSpPr txBox="1"/>
      </xdr:nvSpPr>
      <xdr:spPr>
        <a:xfrm>
          <a:off x="1000125" y="3920502"/>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Arial</a:t>
          </a:r>
          <a:r>
            <a:rPr lang="en-US" sz="1100" b="1" baseline="0">
              <a:solidFill>
                <a:schemeClr val="bg1"/>
              </a:solidFill>
            </a:rPr>
            <a:t> View 11/03/2025</a:t>
          </a:r>
        </a:p>
        <a:p>
          <a:pPr algn="ctr"/>
          <a:endParaRPr lang="en-US" sz="1100" b="1">
            <a:solidFill>
              <a:schemeClr val="bg1"/>
            </a:solidFill>
          </a:endParaRPr>
        </a:p>
      </xdr:txBody>
    </xdr:sp>
    <xdr:clientData fLocksWithSheet="0"/>
  </xdr:twoCellAnchor>
  <xdr:twoCellAnchor>
    <xdr:from>
      <xdr:col>10</xdr:col>
      <xdr:colOff>57150</xdr:colOff>
      <xdr:row>21</xdr:row>
      <xdr:rowOff>12077</xdr:rowOff>
    </xdr:from>
    <xdr:to>
      <xdr:col>17</xdr:col>
      <xdr:colOff>152399</xdr:colOff>
      <xdr:row>22</xdr:row>
      <xdr:rowOff>66052</xdr:rowOff>
    </xdr:to>
    <xdr:sp macro="" textlink="" fLocksText="0">
      <xdr:nvSpPr>
        <xdr:cNvPr id="5" name="TextBox 4" descr="New Concrete slab poured&#10;">
          <a:extLst>
            <a:ext uri="{FF2B5EF4-FFF2-40B4-BE49-F238E27FC236}">
              <a16:creationId xmlns:a16="http://schemas.microsoft.com/office/drawing/2014/main" id="{6429C124-03F3-43A8-A27E-A1B1D7DA55CA}"/>
            </a:ext>
          </a:extLst>
        </xdr:cNvPr>
        <xdr:cNvSpPr txBox="1"/>
      </xdr:nvSpPr>
      <xdr:spPr>
        <a:xfrm>
          <a:off x="6153150" y="3898277"/>
          <a:ext cx="4362449" cy="23495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New Concrete slab poured</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xdr:col>
      <xdr:colOff>381000</xdr:colOff>
      <xdr:row>41</xdr:row>
      <xdr:rowOff>120027</xdr:rowOff>
    </xdr:from>
    <xdr:to>
      <xdr:col>8</xdr:col>
      <xdr:colOff>476249</xdr:colOff>
      <xdr:row>42</xdr:row>
      <xdr:rowOff>167652</xdr:rowOff>
    </xdr:to>
    <xdr:sp macro="" textlink="" fLocksText="0">
      <xdr:nvSpPr>
        <xdr:cNvPr id="7" name="TextBox 6" descr="New second floor PT (Post Tensioned) Slab&#10;">
          <a:extLst>
            <a:ext uri="{FF2B5EF4-FFF2-40B4-BE49-F238E27FC236}">
              <a16:creationId xmlns:a16="http://schemas.microsoft.com/office/drawing/2014/main" id="{C5072B25-353D-49D8-B4CF-A2D5C8123075}"/>
            </a:ext>
          </a:extLst>
        </xdr:cNvPr>
        <xdr:cNvSpPr txBox="1"/>
      </xdr:nvSpPr>
      <xdr:spPr>
        <a:xfrm>
          <a:off x="990600" y="7930527"/>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New second floor PT (Post</a:t>
          </a:r>
          <a:r>
            <a:rPr lang="en-US" sz="1100" b="1" baseline="0">
              <a:solidFill>
                <a:schemeClr val="bg1"/>
              </a:solidFill>
            </a:rPr>
            <a:t> Tensioned) Slab</a:t>
          </a:r>
        </a:p>
        <a:p>
          <a:pPr algn="ctr"/>
          <a:endParaRPr lang="en-US" sz="1100" b="1">
            <a:solidFill>
              <a:schemeClr val="bg1"/>
            </a:solidFill>
          </a:endParaRPr>
        </a:p>
      </xdr:txBody>
    </xdr:sp>
    <xdr:clientData fLocksWithSheet="0"/>
  </xdr:twoCellAnchor>
  <xdr:twoCellAnchor>
    <xdr:from>
      <xdr:col>10</xdr:col>
      <xdr:colOff>66675</xdr:colOff>
      <xdr:row>41</xdr:row>
      <xdr:rowOff>129552</xdr:rowOff>
    </xdr:from>
    <xdr:to>
      <xdr:col>17</xdr:col>
      <xdr:colOff>161924</xdr:colOff>
      <xdr:row>42</xdr:row>
      <xdr:rowOff>177177</xdr:rowOff>
    </xdr:to>
    <xdr:sp macro="" textlink="" fLocksText="0">
      <xdr:nvSpPr>
        <xdr:cNvPr id="9" name="TextBox 8">
          <a:extLst>
            <a:ext uri="{FF2B5EF4-FFF2-40B4-BE49-F238E27FC236}">
              <a16:creationId xmlns:a16="http://schemas.microsoft.com/office/drawing/2014/main" id="{A71BDA84-5FEC-42A3-9473-DB4697E5521E}"/>
            </a:ext>
          </a:extLst>
        </xdr:cNvPr>
        <xdr:cNvSpPr txBox="1"/>
      </xdr:nvSpPr>
      <xdr:spPr>
        <a:xfrm>
          <a:off x="6162675" y="7940052"/>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Interior of second floor</a:t>
          </a:r>
          <a:r>
            <a:rPr lang="en-US" sz="1100" b="1" baseline="0">
              <a:solidFill>
                <a:schemeClr val="bg1"/>
              </a:solidFill>
            </a:rPr>
            <a:t> with roof slab supports</a:t>
          </a:r>
        </a:p>
        <a:p>
          <a:pPr algn="ctr"/>
          <a:endParaRPr lang="en-US" sz="1100" b="1">
            <a:solidFill>
              <a:schemeClr val="bg1"/>
            </a:solidFill>
          </a:endParaRPr>
        </a:p>
      </xdr:txBody>
    </xdr:sp>
    <xdr:clientData fLocksWithSheet="0"/>
  </xdr:twoCellAnchor>
  <xdr:twoCellAnchor>
    <xdr:from>
      <xdr:col>1</xdr:col>
      <xdr:colOff>190500</xdr:colOff>
      <xdr:row>63</xdr:row>
      <xdr:rowOff>151777</xdr:rowOff>
    </xdr:from>
    <xdr:to>
      <xdr:col>8</xdr:col>
      <xdr:colOff>285749</xdr:colOff>
      <xdr:row>65</xdr:row>
      <xdr:rowOff>12077</xdr:rowOff>
    </xdr:to>
    <xdr:sp macro="" textlink="" fLocksText="0">
      <xdr:nvSpPr>
        <xdr:cNvPr id="11" name="TextBox 10">
          <a:extLst>
            <a:ext uri="{FF2B5EF4-FFF2-40B4-BE49-F238E27FC236}">
              <a16:creationId xmlns:a16="http://schemas.microsoft.com/office/drawing/2014/main" id="{0AB7B825-1949-4040-B028-850AC925A766}"/>
            </a:ext>
          </a:extLst>
        </xdr:cNvPr>
        <xdr:cNvSpPr txBox="1"/>
      </xdr:nvSpPr>
      <xdr:spPr>
        <a:xfrm>
          <a:off x="800100" y="11638927"/>
          <a:ext cx="4362449" cy="22225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Exterior Framing being installed</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10</xdr:col>
      <xdr:colOff>120650</xdr:colOff>
      <xdr:row>63</xdr:row>
      <xdr:rowOff>85102</xdr:rowOff>
    </xdr:from>
    <xdr:to>
      <xdr:col>17</xdr:col>
      <xdr:colOff>222249</xdr:colOff>
      <xdr:row>64</xdr:row>
      <xdr:rowOff>126377</xdr:rowOff>
    </xdr:to>
    <xdr:sp macro="" textlink="" fLocksText="0">
      <xdr:nvSpPr>
        <xdr:cNvPr id="13" name="TextBox 12">
          <a:extLst>
            <a:ext uri="{FF2B5EF4-FFF2-40B4-BE49-F238E27FC236}">
              <a16:creationId xmlns:a16="http://schemas.microsoft.com/office/drawing/2014/main" id="{0B43C9D6-8AD3-464F-B5A6-97E9D0C9C7D7}"/>
            </a:ext>
          </a:extLst>
        </xdr:cNvPr>
        <xdr:cNvSpPr txBox="1"/>
      </xdr:nvSpPr>
      <xdr:spPr>
        <a:xfrm>
          <a:off x="6216650" y="11572252"/>
          <a:ext cx="4368799" cy="22225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First</a:t>
          </a:r>
          <a:r>
            <a:rPr lang="en-US" sz="1100" b="1" baseline="0">
              <a:solidFill>
                <a:schemeClr val="bg1"/>
              </a:solidFill>
            </a:rPr>
            <a:t> Floor interior framing and ductwork being installed</a:t>
          </a:r>
        </a:p>
        <a:p>
          <a:pPr algn="ctr"/>
          <a:endParaRPr lang="en-US" sz="1100" b="1">
            <a:solidFill>
              <a:schemeClr val="bg1"/>
            </a:solidFill>
          </a:endParaRPr>
        </a:p>
      </xdr:txBody>
    </xdr:sp>
    <xdr:clientData fLocksWithSheet="0"/>
  </xdr:twoCellAnchor>
  <xdr:oneCellAnchor>
    <xdr:from>
      <xdr:col>10</xdr:col>
      <xdr:colOff>320675</xdr:colOff>
      <xdr:row>4</xdr:row>
      <xdr:rowOff>76200</xdr:rowOff>
    </xdr:from>
    <xdr:ext cx="3895725" cy="2903685"/>
    <xdr:pic>
      <xdr:nvPicPr>
        <xdr:cNvPr id="28" name="Picture 27">
          <a:extLst>
            <a:ext uri="{FF2B5EF4-FFF2-40B4-BE49-F238E27FC236}">
              <a16:creationId xmlns:a16="http://schemas.microsoft.com/office/drawing/2014/main" id="{F692AAA9-655C-D1D7-B481-A9192966E29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16675" y="885825"/>
          <a:ext cx="3895725" cy="2903685"/>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381000</xdr:colOff>
      <xdr:row>4</xdr:row>
      <xdr:rowOff>133350</xdr:rowOff>
    </xdr:from>
    <xdr:ext cx="4331860" cy="2686050"/>
    <xdr:pic>
      <xdr:nvPicPr>
        <xdr:cNvPr id="29" name="Picture 28" descr="Arial View 11/03/2025&#10;">
          <a:extLst>
            <a:ext uri="{FF2B5EF4-FFF2-40B4-BE49-F238E27FC236}">
              <a16:creationId xmlns:a16="http://schemas.microsoft.com/office/drawing/2014/main" id="{A7FABF97-FAE5-CF0E-92EF-4C6F48D7E51C}"/>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990600" y="942975"/>
          <a:ext cx="4331860" cy="26860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511175</xdr:colOff>
      <xdr:row>25</xdr:row>
      <xdr:rowOff>85726</xdr:rowOff>
    </xdr:from>
    <xdr:ext cx="3981450" cy="2878350"/>
    <xdr:pic>
      <xdr:nvPicPr>
        <xdr:cNvPr id="30" name="Picture 29">
          <a:extLst>
            <a:ext uri="{FF2B5EF4-FFF2-40B4-BE49-F238E27FC236}">
              <a16:creationId xmlns:a16="http://schemas.microsoft.com/office/drawing/2014/main" id="{9E04B895-77FF-E728-0C3F-4369A057178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20775" y="4695826"/>
          <a:ext cx="3981450" cy="28783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549276</xdr:colOff>
      <xdr:row>47</xdr:row>
      <xdr:rowOff>85726</xdr:rowOff>
    </xdr:from>
    <xdr:ext cx="3905250" cy="2951127"/>
    <xdr:pic>
      <xdr:nvPicPr>
        <xdr:cNvPr id="31" name="Picture 30" descr="Exterior Framing being installed&#10;">
          <a:extLst>
            <a:ext uri="{FF2B5EF4-FFF2-40B4-BE49-F238E27FC236}">
              <a16:creationId xmlns:a16="http://schemas.microsoft.com/office/drawing/2014/main" id="{B87D6958-7133-C100-3F2C-B18F9CE269E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58876" y="8677276"/>
          <a:ext cx="3905250" cy="295112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10</xdr:col>
      <xdr:colOff>428624</xdr:colOff>
      <xdr:row>26</xdr:row>
      <xdr:rowOff>9526</xdr:rowOff>
    </xdr:from>
    <xdr:ext cx="3752851" cy="2819229"/>
    <xdr:pic>
      <xdr:nvPicPr>
        <xdr:cNvPr id="32" name="Picture 31" descr="Interior of second floor with roof slab supports&#10;">
          <a:extLst>
            <a:ext uri="{FF2B5EF4-FFF2-40B4-BE49-F238E27FC236}">
              <a16:creationId xmlns:a16="http://schemas.microsoft.com/office/drawing/2014/main" id="{255A63CD-3598-E0B7-16F1-B867059908F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524624" y="4800601"/>
          <a:ext cx="3752851" cy="2819229"/>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10</xdr:col>
      <xdr:colOff>349250</xdr:colOff>
      <xdr:row>4</xdr:row>
      <xdr:rowOff>85725</xdr:rowOff>
    </xdr:from>
    <xdr:ext cx="3895725" cy="2903685"/>
    <xdr:pic>
      <xdr:nvPicPr>
        <xdr:cNvPr id="33" name="Picture 32">
          <a:extLst>
            <a:ext uri="{FF2B5EF4-FFF2-40B4-BE49-F238E27FC236}">
              <a16:creationId xmlns:a16="http://schemas.microsoft.com/office/drawing/2014/main" id="{E5C6BCE7-4193-2441-81C7-5462884AAA0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45250" y="895350"/>
          <a:ext cx="3895725" cy="2903685"/>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409575</xdr:colOff>
      <xdr:row>4</xdr:row>
      <xdr:rowOff>142875</xdr:rowOff>
    </xdr:from>
    <xdr:ext cx="4331860" cy="2686050"/>
    <xdr:pic>
      <xdr:nvPicPr>
        <xdr:cNvPr id="34" name="Picture 33" descr="Arial View 11/03/2025&#10;">
          <a:extLst>
            <a:ext uri="{FF2B5EF4-FFF2-40B4-BE49-F238E27FC236}">
              <a16:creationId xmlns:a16="http://schemas.microsoft.com/office/drawing/2014/main" id="{8CDDE8BC-F798-3334-7370-1ED436F7B52D}"/>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1019175" y="952500"/>
          <a:ext cx="4331860" cy="26860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539750</xdr:colOff>
      <xdr:row>25</xdr:row>
      <xdr:rowOff>92076</xdr:rowOff>
    </xdr:from>
    <xdr:ext cx="3981450" cy="2878350"/>
    <xdr:pic>
      <xdr:nvPicPr>
        <xdr:cNvPr id="35" name="Picture 34">
          <a:extLst>
            <a:ext uri="{FF2B5EF4-FFF2-40B4-BE49-F238E27FC236}">
              <a16:creationId xmlns:a16="http://schemas.microsoft.com/office/drawing/2014/main" id="{5C3EE9A8-D973-6CD0-BAE7-EFBA6F78DD7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49350" y="4702176"/>
          <a:ext cx="3981450" cy="28783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10</xdr:col>
      <xdr:colOff>330200</xdr:colOff>
      <xdr:row>47</xdr:row>
      <xdr:rowOff>92075</xdr:rowOff>
    </xdr:from>
    <xdr:ext cx="3914775" cy="2896381"/>
    <xdr:pic>
      <xdr:nvPicPr>
        <xdr:cNvPr id="36" name="Picture 35" descr="First Floor interior framing and ductwork being installed&#10;">
          <a:extLst>
            <a:ext uri="{FF2B5EF4-FFF2-40B4-BE49-F238E27FC236}">
              <a16:creationId xmlns:a16="http://schemas.microsoft.com/office/drawing/2014/main" id="{EC692720-6D89-05D3-A8E8-3380E927320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426200" y="8683625"/>
          <a:ext cx="3914775" cy="2896381"/>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577851</xdr:colOff>
      <xdr:row>47</xdr:row>
      <xdr:rowOff>82551</xdr:rowOff>
    </xdr:from>
    <xdr:ext cx="3905250" cy="2951127"/>
    <xdr:pic>
      <xdr:nvPicPr>
        <xdr:cNvPr id="37" name="Picture 36" descr="Exterior Framing being installed&#10;">
          <a:extLst>
            <a:ext uri="{FF2B5EF4-FFF2-40B4-BE49-F238E27FC236}">
              <a16:creationId xmlns:a16="http://schemas.microsoft.com/office/drawing/2014/main" id="{B0502200-3E1C-7A99-01BE-33EFF8A279B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87451" y="8674101"/>
          <a:ext cx="3905250" cy="295112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10</xdr:col>
      <xdr:colOff>460374</xdr:colOff>
      <xdr:row>26</xdr:row>
      <xdr:rowOff>6351</xdr:rowOff>
    </xdr:from>
    <xdr:ext cx="3752851" cy="2819229"/>
    <xdr:pic>
      <xdr:nvPicPr>
        <xdr:cNvPr id="38" name="Picture 37" descr="Interior of second floor with roof slab supports&#10;">
          <a:extLst>
            <a:ext uri="{FF2B5EF4-FFF2-40B4-BE49-F238E27FC236}">
              <a16:creationId xmlns:a16="http://schemas.microsoft.com/office/drawing/2014/main" id="{D942565A-BE7E-E1D1-2226-2AD98E3A8FA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6556374" y="4797426"/>
          <a:ext cx="3752851" cy="2819229"/>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10</xdr:col>
      <xdr:colOff>381000</xdr:colOff>
      <xdr:row>4</xdr:row>
      <xdr:rowOff>82550</xdr:rowOff>
    </xdr:from>
    <xdr:ext cx="3895725" cy="2903685"/>
    <xdr:pic>
      <xdr:nvPicPr>
        <xdr:cNvPr id="39" name="Picture 38">
          <a:extLst>
            <a:ext uri="{FF2B5EF4-FFF2-40B4-BE49-F238E27FC236}">
              <a16:creationId xmlns:a16="http://schemas.microsoft.com/office/drawing/2014/main" id="{B7A47FC2-36DC-7D90-BE9A-7C13B9816B5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477000" y="892175"/>
          <a:ext cx="3895725" cy="2903685"/>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434975</xdr:colOff>
      <xdr:row>4</xdr:row>
      <xdr:rowOff>139700</xdr:rowOff>
    </xdr:from>
    <xdr:ext cx="4331860" cy="2686050"/>
    <xdr:pic>
      <xdr:nvPicPr>
        <xdr:cNvPr id="40" name="Picture 39" descr="Arial View 11/03/2025&#10;">
          <a:extLst>
            <a:ext uri="{FF2B5EF4-FFF2-40B4-BE49-F238E27FC236}">
              <a16:creationId xmlns:a16="http://schemas.microsoft.com/office/drawing/2014/main" id="{99529CFA-D180-2686-9F8E-6AD558C69BF4}"/>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1044575" y="949325"/>
          <a:ext cx="4331860" cy="26860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oneCellAnchor>
    <xdr:from>
      <xdr:col>1</xdr:col>
      <xdr:colOff>571500</xdr:colOff>
      <xdr:row>25</xdr:row>
      <xdr:rowOff>92076</xdr:rowOff>
    </xdr:from>
    <xdr:ext cx="3981450" cy="2878350"/>
    <xdr:pic>
      <xdr:nvPicPr>
        <xdr:cNvPr id="41" name="Picture 40">
          <a:extLst>
            <a:ext uri="{FF2B5EF4-FFF2-40B4-BE49-F238E27FC236}">
              <a16:creationId xmlns:a16="http://schemas.microsoft.com/office/drawing/2014/main" id="{150A711E-A52D-038D-B37E-3A1ECBDCCDD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181100" y="4702176"/>
          <a:ext cx="3981450" cy="28783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oneCellAnchor>
</xdr:wsDr>
</file>

<file path=xl/drawings/drawing5.xml><?xml version="1.0" encoding="utf-8"?>
<xdr:wsDr xmlns:xdr="http://schemas.openxmlformats.org/drawingml/2006/spreadsheetDrawing" xmlns:a="http://schemas.openxmlformats.org/drawingml/2006/main">
  <xdr:twoCellAnchor>
    <xdr:from>
      <xdr:col>1</xdr:col>
      <xdr:colOff>448048</xdr:colOff>
      <xdr:row>6</xdr:row>
      <xdr:rowOff>123825</xdr:rowOff>
    </xdr:from>
    <xdr:to>
      <xdr:col>8</xdr:col>
      <xdr:colOff>313459</xdr:colOff>
      <xdr:row>19</xdr:row>
      <xdr:rowOff>125100</xdr:rowOff>
    </xdr:to>
    <xdr:pic>
      <xdr:nvPicPr>
        <xdr:cNvPr id="2" name="Picture 1" descr="Arial View&#10;">
          <a:extLst>
            <a:ext uri="{FF2B5EF4-FFF2-40B4-BE49-F238E27FC236}">
              <a16:creationId xmlns:a16="http://schemas.microsoft.com/office/drawing/2014/main" id="{56CDFFD1-6B54-419B-AEBC-8C083D42C35D}"/>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xdr:blipFill>
      <xdr:spPr>
        <a:xfrm>
          <a:off x="1057648" y="1295400"/>
          <a:ext cx="4132611" cy="23539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xdr:col>
      <xdr:colOff>390525</xdr:colOff>
      <xdr:row>20</xdr:row>
      <xdr:rowOff>110502</xdr:rowOff>
    </xdr:from>
    <xdr:to>
      <xdr:col>8</xdr:col>
      <xdr:colOff>485774</xdr:colOff>
      <xdr:row>21</xdr:row>
      <xdr:rowOff>158127</xdr:rowOff>
    </xdr:to>
    <xdr:sp macro="" textlink="" fLocksText="0">
      <xdr:nvSpPr>
        <xdr:cNvPr id="3" name="TextBox 2">
          <a:extLst>
            <a:ext uri="{FF2B5EF4-FFF2-40B4-BE49-F238E27FC236}">
              <a16:creationId xmlns:a16="http://schemas.microsoft.com/office/drawing/2014/main" id="{8AF56377-1D72-45D0-9448-A3059A9A9449}"/>
            </a:ext>
          </a:extLst>
        </xdr:cNvPr>
        <xdr:cNvSpPr txBox="1"/>
      </xdr:nvSpPr>
      <xdr:spPr>
        <a:xfrm>
          <a:off x="1000125" y="3920502"/>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Arial</a:t>
          </a:r>
          <a:r>
            <a:rPr lang="en-US" sz="1100" b="1" baseline="0">
              <a:solidFill>
                <a:schemeClr val="bg1"/>
              </a:solidFill>
            </a:rPr>
            <a:t> View</a:t>
          </a:r>
        </a:p>
        <a:p>
          <a:pPr algn="ctr"/>
          <a:endParaRPr lang="en-US" sz="1100" b="1">
            <a:solidFill>
              <a:schemeClr val="bg1"/>
            </a:solidFill>
          </a:endParaRPr>
        </a:p>
      </xdr:txBody>
    </xdr:sp>
    <xdr:clientData fLocksWithSheet="0"/>
  </xdr:twoCellAnchor>
  <xdr:twoCellAnchor>
    <xdr:from>
      <xdr:col>10</xdr:col>
      <xdr:colOff>463995</xdr:colOff>
      <xdr:row>6</xdr:row>
      <xdr:rowOff>70857</xdr:rowOff>
    </xdr:from>
    <xdr:to>
      <xdr:col>16</xdr:col>
      <xdr:colOff>335238</xdr:colOff>
      <xdr:row>20</xdr:row>
      <xdr:rowOff>59975</xdr:rowOff>
    </xdr:to>
    <xdr:pic>
      <xdr:nvPicPr>
        <xdr:cNvPr id="4" name="Picture 3" descr="Exterior Metal Cladding Installation&#10;">
          <a:extLst>
            <a:ext uri="{FF2B5EF4-FFF2-40B4-BE49-F238E27FC236}">
              <a16:creationId xmlns:a16="http://schemas.microsoft.com/office/drawing/2014/main" id="{940CA982-C8E2-44FA-9253-13D75E20FFD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6559995" y="1290057"/>
          <a:ext cx="3528843" cy="2656118"/>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11</xdr:col>
      <xdr:colOff>142875</xdr:colOff>
      <xdr:row>20</xdr:row>
      <xdr:rowOff>110502</xdr:rowOff>
    </xdr:from>
    <xdr:to>
      <xdr:col>16</xdr:col>
      <xdr:colOff>76201</xdr:colOff>
      <xdr:row>21</xdr:row>
      <xdr:rowOff>158127</xdr:rowOff>
    </xdr:to>
    <xdr:sp macro="" textlink="" fLocksText="0">
      <xdr:nvSpPr>
        <xdr:cNvPr id="5" name="TextBox 4">
          <a:extLst>
            <a:ext uri="{FF2B5EF4-FFF2-40B4-BE49-F238E27FC236}">
              <a16:creationId xmlns:a16="http://schemas.microsoft.com/office/drawing/2014/main" id="{EAC6F869-E7D3-49CB-9028-1FA02C55EFAE}"/>
            </a:ext>
          </a:extLst>
        </xdr:cNvPr>
        <xdr:cNvSpPr txBox="1"/>
      </xdr:nvSpPr>
      <xdr:spPr>
        <a:xfrm>
          <a:off x="6848475" y="3996702"/>
          <a:ext cx="2981326"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Exterior Metal Cladding Installation</a:t>
          </a:r>
        </a:p>
        <a:p>
          <a:pPr algn="ctr"/>
          <a:endParaRPr lang="en-US" sz="1100" b="1">
            <a:solidFill>
              <a:schemeClr val="bg1"/>
            </a:solidFill>
          </a:endParaRPr>
        </a:p>
      </xdr:txBody>
    </xdr:sp>
    <xdr:clientData fLocksWithSheet="0"/>
  </xdr:twoCellAnchor>
  <xdr:twoCellAnchor>
    <xdr:from>
      <xdr:col>3</xdr:col>
      <xdr:colOff>361133</xdr:colOff>
      <xdr:row>26</xdr:row>
      <xdr:rowOff>66675</xdr:rowOff>
    </xdr:from>
    <xdr:to>
      <xdr:col>6</xdr:col>
      <xdr:colOff>609550</xdr:colOff>
      <xdr:row>40</xdr:row>
      <xdr:rowOff>159407</xdr:rowOff>
    </xdr:to>
    <xdr:pic>
      <xdr:nvPicPr>
        <xdr:cNvPr id="6" name="Picture 5" descr="New Roofing &amp; Solar Panels&#10;">
          <a:extLst>
            <a:ext uri="{FF2B5EF4-FFF2-40B4-BE49-F238E27FC236}">
              <a16:creationId xmlns:a16="http://schemas.microsoft.com/office/drawing/2014/main" id="{FD0C0A5A-48E0-4A6E-8FB2-6FE5180F039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189933" y="5095875"/>
          <a:ext cx="2077217" cy="275973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2</xdr:col>
      <xdr:colOff>600075</xdr:colOff>
      <xdr:row>41</xdr:row>
      <xdr:rowOff>120027</xdr:rowOff>
    </xdr:from>
    <xdr:to>
      <xdr:col>7</xdr:col>
      <xdr:colOff>381001</xdr:colOff>
      <xdr:row>42</xdr:row>
      <xdr:rowOff>167652</xdr:rowOff>
    </xdr:to>
    <xdr:sp macro="" textlink="" fLocksText="0">
      <xdr:nvSpPr>
        <xdr:cNvPr id="7" name="TextBox 6">
          <a:extLst>
            <a:ext uri="{FF2B5EF4-FFF2-40B4-BE49-F238E27FC236}">
              <a16:creationId xmlns:a16="http://schemas.microsoft.com/office/drawing/2014/main" id="{ED863FFD-C510-48F2-9FE2-7B2F6196EC63}"/>
            </a:ext>
          </a:extLst>
        </xdr:cNvPr>
        <xdr:cNvSpPr txBox="1"/>
      </xdr:nvSpPr>
      <xdr:spPr>
        <a:xfrm>
          <a:off x="1819275" y="8006727"/>
          <a:ext cx="2828926"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New</a:t>
          </a:r>
          <a:r>
            <a:rPr lang="en-US" sz="1100" b="1" baseline="0">
              <a:solidFill>
                <a:schemeClr val="bg1"/>
              </a:solidFill>
            </a:rPr>
            <a:t> Roofing &amp; Solar Panels</a:t>
          </a:r>
        </a:p>
        <a:p>
          <a:pPr algn="ctr"/>
          <a:endParaRPr lang="en-US" sz="1100" b="1">
            <a:solidFill>
              <a:schemeClr val="bg1"/>
            </a:solidFill>
          </a:endParaRPr>
        </a:p>
      </xdr:txBody>
    </xdr:sp>
    <xdr:clientData fLocksWithSheet="0"/>
  </xdr:twoCellAnchor>
  <xdr:twoCellAnchor>
    <xdr:from>
      <xdr:col>11</xdr:col>
      <xdr:colOff>608390</xdr:colOff>
      <xdr:row>26</xdr:row>
      <xdr:rowOff>53975</xdr:rowOff>
    </xdr:from>
    <xdr:to>
      <xdr:col>15</xdr:col>
      <xdr:colOff>244817</xdr:colOff>
      <xdr:row>40</xdr:row>
      <xdr:rowOff>143532</xdr:rowOff>
    </xdr:to>
    <xdr:pic>
      <xdr:nvPicPr>
        <xdr:cNvPr id="8" name="Picture 7" descr="Precast Concrete Stairs&#10;">
          <a:extLst>
            <a:ext uri="{FF2B5EF4-FFF2-40B4-BE49-F238E27FC236}">
              <a16:creationId xmlns:a16="http://schemas.microsoft.com/office/drawing/2014/main" id="{F72BE8C6-8B4B-447E-B001-53F4D7B13DF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7313990" y="5083175"/>
          <a:ext cx="2074827" cy="27565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11</xdr:col>
      <xdr:colOff>219075</xdr:colOff>
      <xdr:row>41</xdr:row>
      <xdr:rowOff>129552</xdr:rowOff>
    </xdr:from>
    <xdr:to>
      <xdr:col>16</xdr:col>
      <xdr:colOff>76200</xdr:colOff>
      <xdr:row>42</xdr:row>
      <xdr:rowOff>177177</xdr:rowOff>
    </xdr:to>
    <xdr:sp macro="" textlink="" fLocksText="0">
      <xdr:nvSpPr>
        <xdr:cNvPr id="9" name="TextBox 8">
          <a:extLst>
            <a:ext uri="{FF2B5EF4-FFF2-40B4-BE49-F238E27FC236}">
              <a16:creationId xmlns:a16="http://schemas.microsoft.com/office/drawing/2014/main" id="{912C2B37-9606-4107-BF0C-C493402DB6BB}"/>
            </a:ext>
          </a:extLst>
        </xdr:cNvPr>
        <xdr:cNvSpPr txBox="1"/>
      </xdr:nvSpPr>
      <xdr:spPr>
        <a:xfrm>
          <a:off x="6924675" y="8016252"/>
          <a:ext cx="2905125"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Precast Concrete</a:t>
          </a:r>
          <a:r>
            <a:rPr lang="en-US" sz="1100" b="1" baseline="0">
              <a:solidFill>
                <a:schemeClr val="bg1"/>
              </a:solidFill>
            </a:rPr>
            <a:t> Stairs</a:t>
          </a:r>
        </a:p>
        <a:p>
          <a:pPr algn="ctr"/>
          <a:endParaRPr lang="en-US" sz="1100" b="1">
            <a:solidFill>
              <a:schemeClr val="bg1"/>
            </a:solidFill>
          </a:endParaRPr>
        </a:p>
      </xdr:txBody>
    </xdr:sp>
    <xdr:clientData fLocksWithSheet="0"/>
  </xdr:twoCellAnchor>
  <xdr:twoCellAnchor>
    <xdr:from>
      <xdr:col>2</xdr:col>
      <xdr:colOff>169693</xdr:colOff>
      <xdr:row>47</xdr:row>
      <xdr:rowOff>30365</xdr:rowOff>
    </xdr:from>
    <xdr:to>
      <xdr:col>8</xdr:col>
      <xdr:colOff>890</xdr:colOff>
      <xdr:row>60</xdr:row>
      <xdr:rowOff>179841</xdr:rowOff>
    </xdr:to>
    <xdr:pic>
      <xdr:nvPicPr>
        <xdr:cNvPr id="10" name="Picture 9" descr="Pivoting Walls in the Flex Gallery&#10;">
          <a:extLst>
            <a:ext uri="{FF2B5EF4-FFF2-40B4-BE49-F238E27FC236}">
              <a16:creationId xmlns:a16="http://schemas.microsoft.com/office/drawing/2014/main" id="{7B3993E5-6B15-419B-BE71-B16FFB47F89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rcRect/>
        <a:stretch/>
      </xdr:blipFill>
      <xdr:spPr>
        <a:xfrm>
          <a:off x="1388893" y="9060065"/>
          <a:ext cx="3488797" cy="2625976"/>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xdr:col>
      <xdr:colOff>361950</xdr:colOff>
      <xdr:row>62</xdr:row>
      <xdr:rowOff>19050</xdr:rowOff>
    </xdr:from>
    <xdr:to>
      <xdr:col>8</xdr:col>
      <xdr:colOff>257175</xdr:colOff>
      <xdr:row>63</xdr:row>
      <xdr:rowOff>133350</xdr:rowOff>
    </xdr:to>
    <xdr:sp macro="" textlink="" fLocksText="0">
      <xdr:nvSpPr>
        <xdr:cNvPr id="11" name="TextBox 10">
          <a:extLst>
            <a:ext uri="{FF2B5EF4-FFF2-40B4-BE49-F238E27FC236}">
              <a16:creationId xmlns:a16="http://schemas.microsoft.com/office/drawing/2014/main" id="{DFB4938A-E707-4809-A7C7-A583C9A8A275}"/>
            </a:ext>
          </a:extLst>
        </xdr:cNvPr>
        <xdr:cNvSpPr txBox="1"/>
      </xdr:nvSpPr>
      <xdr:spPr>
        <a:xfrm>
          <a:off x="971550" y="11325225"/>
          <a:ext cx="4162425" cy="29527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Pivoting Walls in the Flex Gallery</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12</xdr:col>
      <xdr:colOff>5123</xdr:colOff>
      <xdr:row>47</xdr:row>
      <xdr:rowOff>38100</xdr:rowOff>
    </xdr:from>
    <xdr:to>
      <xdr:col>15</xdr:col>
      <xdr:colOff>260709</xdr:colOff>
      <xdr:row>61</xdr:row>
      <xdr:rowOff>140357</xdr:rowOff>
    </xdr:to>
    <xdr:pic>
      <xdr:nvPicPr>
        <xdr:cNvPr id="12" name="Picture 11" descr="Skylight Framing in the Atrium&#10;">
          <a:extLst>
            <a:ext uri="{FF2B5EF4-FFF2-40B4-BE49-F238E27FC236}">
              <a16:creationId xmlns:a16="http://schemas.microsoft.com/office/drawing/2014/main" id="{28550A5A-6E55-46D6-8BC3-E27E0C761DB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7320323" y="9067800"/>
          <a:ext cx="2084386" cy="2769257"/>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11</xdr:col>
      <xdr:colOff>219075</xdr:colOff>
      <xdr:row>62</xdr:row>
      <xdr:rowOff>43827</xdr:rowOff>
    </xdr:from>
    <xdr:to>
      <xdr:col>16</xdr:col>
      <xdr:colOff>95250</xdr:colOff>
      <xdr:row>63</xdr:row>
      <xdr:rowOff>91452</xdr:rowOff>
    </xdr:to>
    <xdr:sp macro="" textlink="" fLocksText="0">
      <xdr:nvSpPr>
        <xdr:cNvPr id="13" name="TextBox 12">
          <a:extLst>
            <a:ext uri="{FF2B5EF4-FFF2-40B4-BE49-F238E27FC236}">
              <a16:creationId xmlns:a16="http://schemas.microsoft.com/office/drawing/2014/main" id="{4CC2154A-AB34-477A-B350-F92C53535D94}"/>
            </a:ext>
          </a:extLst>
        </xdr:cNvPr>
        <xdr:cNvSpPr txBox="1"/>
      </xdr:nvSpPr>
      <xdr:spPr>
        <a:xfrm>
          <a:off x="6924675" y="11931027"/>
          <a:ext cx="2924175"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Skylight Framing in the Atrium</a:t>
          </a:r>
          <a:endParaRPr lang="en-US" sz="1100" b="1">
            <a:solidFill>
              <a:schemeClr val="bg1"/>
            </a:solidFill>
          </a:endParaRPr>
        </a:p>
      </xdr:txBody>
    </xdr:sp>
    <xdr:clientData fLocksWithSheet="0"/>
  </xdr:twoCellAnchor>
  <xdr:twoCellAnchor>
    <xdr:from>
      <xdr:col>1</xdr:col>
      <xdr:colOff>473448</xdr:colOff>
      <xdr:row>6</xdr:row>
      <xdr:rowOff>120650</xdr:rowOff>
    </xdr:from>
    <xdr:to>
      <xdr:col>8</xdr:col>
      <xdr:colOff>345209</xdr:colOff>
      <xdr:row>19</xdr:row>
      <xdr:rowOff>121925</xdr:rowOff>
    </xdr:to>
    <xdr:pic>
      <xdr:nvPicPr>
        <xdr:cNvPr id="14" name="Picture 13" descr="Arial View&#10;">
          <a:extLst>
            <a:ext uri="{FF2B5EF4-FFF2-40B4-BE49-F238E27FC236}">
              <a16:creationId xmlns:a16="http://schemas.microsoft.com/office/drawing/2014/main" id="{D08DE9AF-8FBD-F52D-338D-5D25904D6468}"/>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rcRect/>
        <a:stretch/>
      </xdr:blipFill>
      <xdr:spPr>
        <a:xfrm>
          <a:off x="1083048" y="1292225"/>
          <a:ext cx="4138961" cy="235395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10</xdr:col>
      <xdr:colOff>495745</xdr:colOff>
      <xdr:row>6</xdr:row>
      <xdr:rowOff>67682</xdr:rowOff>
    </xdr:from>
    <xdr:to>
      <xdr:col>16</xdr:col>
      <xdr:colOff>360638</xdr:colOff>
      <xdr:row>20</xdr:row>
      <xdr:rowOff>59975</xdr:rowOff>
    </xdr:to>
    <xdr:pic>
      <xdr:nvPicPr>
        <xdr:cNvPr id="15" name="Picture 14" descr="Exterior Metal Cladding Installation&#10;">
          <a:extLst>
            <a:ext uri="{FF2B5EF4-FFF2-40B4-BE49-F238E27FC236}">
              <a16:creationId xmlns:a16="http://schemas.microsoft.com/office/drawing/2014/main" id="{D6F76626-4505-99B6-6F66-2DC79A29594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6591745" y="1239257"/>
          <a:ext cx="3522493" cy="2525943"/>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twoCellAnchor>
    <xdr:from>
      <xdr:col>3</xdr:col>
      <xdr:colOff>389708</xdr:colOff>
      <xdr:row>26</xdr:row>
      <xdr:rowOff>63500</xdr:rowOff>
    </xdr:from>
    <xdr:to>
      <xdr:col>7</xdr:col>
      <xdr:colOff>28525</xdr:colOff>
      <xdr:row>40</xdr:row>
      <xdr:rowOff>162582</xdr:rowOff>
    </xdr:to>
    <xdr:pic>
      <xdr:nvPicPr>
        <xdr:cNvPr id="16" name="Picture 15" descr="New Roofing &amp; Solar Panels&#10;">
          <a:extLst>
            <a:ext uri="{FF2B5EF4-FFF2-40B4-BE49-F238E27FC236}">
              <a16:creationId xmlns:a16="http://schemas.microsoft.com/office/drawing/2014/main" id="{1A418F9E-F26A-201A-19BE-FD89F013EDC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218508" y="4854575"/>
          <a:ext cx="2077217" cy="2632732"/>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des.wa.lcl\doc\Users\mauricep\AppData\Local\Microsoft\Windows\Temporary%20Internet%20Files\Content.Outlook\RH3DCFLT\C-100%20Tests\C-100(2014)%20Test%20Wenatchee%20Valley.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des.wa.lcl\doc\FPS\EAS\Proj.Mgmt\PMAUS\Bellevue%20College\2020_016_BC_W_Building\01Budget\Budget\Bellevue%20College\40000168-bc-ctl-dec2025x.xlsx" TargetMode="External"/><Relationship Id="rId1" Type="http://schemas.openxmlformats.org/officeDocument/2006/relationships/externalLinkPath" Target="file:///\\des.wa.lcl\doc\FPS\EAS\Proj.Mgmt\PMAUS\Bellevue%20College\2020_016_BC_W_Building\01Budget\Budget\Bellevue%20College\40000168-bc-ctl-dec2025x.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QuickStartGuide"/>
      <sheetName val="Major Project Report"/>
      <sheetName val="Lists"/>
    </sheetNames>
    <sheetDataSet>
      <sheetData sheetId="0" refreshError="1"/>
      <sheetData sheetId="1">
        <row r="3">
          <cell r="B3" t="str">
            <v>WASHINGTON STATE MAJOR PROJECT STATUS REPORT</v>
          </cell>
        </row>
      </sheetData>
      <sheetData sheetId="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1.bin"/><Relationship Id="rId1" Type="http://schemas.openxmlformats.org/officeDocument/2006/relationships/hyperlink" Target="mailto:christopher.butler@bellevuecollege.edu" TargetMode="External"/><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135"/>
  <sheetViews>
    <sheetView showGridLines="0" tabSelected="1" zoomScaleNormal="100" workbookViewId="0"/>
  </sheetViews>
  <sheetFormatPr defaultColWidth="9.1796875" defaultRowHeight="14.5" x14ac:dyDescent="0.35"/>
  <cols>
    <col min="1" max="1" width="1.54296875" customWidth="1"/>
    <col min="2" max="2" width="35.453125" customWidth="1"/>
    <col min="3" max="7" width="14.54296875" customWidth="1"/>
    <col min="8" max="8" width="18.453125" customWidth="1"/>
    <col min="9" max="9" width="19.1796875" bestFit="1" customWidth="1"/>
    <col min="10" max="10" width="1.54296875" customWidth="1"/>
  </cols>
  <sheetData>
    <row r="1" spans="1:10" ht="21.5" thickTop="1" x14ac:dyDescent="0.5">
      <c r="A1" s="51"/>
      <c r="B1" s="126" t="s">
        <v>0</v>
      </c>
      <c r="C1" s="126"/>
      <c r="D1" s="126"/>
      <c r="E1" s="126"/>
      <c r="F1" s="126"/>
      <c r="G1" s="126"/>
      <c r="H1" s="126"/>
      <c r="I1" s="126"/>
      <c r="J1" s="52"/>
    </row>
    <row r="2" spans="1:10" x14ac:dyDescent="0.35">
      <c r="A2" s="53"/>
      <c r="B2" s="97"/>
      <c r="C2" s="97"/>
      <c r="D2" s="97"/>
      <c r="E2" s="97" t="s">
        <v>1</v>
      </c>
      <c r="F2" s="97"/>
      <c r="G2" s="97"/>
      <c r="H2" s="97"/>
      <c r="I2" s="97"/>
      <c r="J2" s="54"/>
    </row>
    <row r="3" spans="1:10" ht="21" x14ac:dyDescent="0.5">
      <c r="A3" s="53"/>
      <c r="B3" s="127" t="s">
        <v>2</v>
      </c>
      <c r="C3" s="127"/>
      <c r="D3" s="127"/>
      <c r="E3" s="127"/>
      <c r="F3" s="127"/>
      <c r="G3" s="127"/>
      <c r="H3" s="127"/>
      <c r="I3" s="127"/>
      <c r="J3" s="98"/>
    </row>
    <row r="4" spans="1:10" ht="21" customHeight="1" x14ac:dyDescent="0.5">
      <c r="A4" s="55"/>
      <c r="B4" s="125" t="s">
        <v>211</v>
      </c>
      <c r="C4" s="125"/>
      <c r="D4" s="125"/>
      <c r="E4" s="125"/>
      <c r="F4" s="125"/>
      <c r="G4" s="125"/>
      <c r="H4" s="125"/>
      <c r="I4" s="125"/>
      <c r="J4" s="99"/>
    </row>
    <row r="5" spans="1:10" s="1" customFormat="1" x14ac:dyDescent="0.35">
      <c r="A5" s="56"/>
      <c r="B5" t="s">
        <v>4</v>
      </c>
      <c r="C5" s="211">
        <v>699</v>
      </c>
      <c r="D5" s="211"/>
      <c r="E5" s="211"/>
      <c r="F5" s="211"/>
      <c r="G5" s="211"/>
      <c r="H5" s="211"/>
      <c r="J5" s="57"/>
    </row>
    <row r="6" spans="1:10" s="1" customFormat="1" x14ac:dyDescent="0.35">
      <c r="A6" s="56"/>
      <c r="B6" t="s">
        <v>5</v>
      </c>
      <c r="C6" s="213" t="s">
        <v>185</v>
      </c>
      <c r="D6" s="214"/>
      <c r="E6" s="214"/>
      <c r="F6" s="214"/>
      <c r="G6" s="214"/>
      <c r="H6" s="215"/>
      <c r="J6" s="57"/>
    </row>
    <row r="7" spans="1:10" s="1" customFormat="1" ht="15" thickBot="1" x14ac:dyDescent="0.4">
      <c r="A7" s="58"/>
      <c r="B7" s="59" t="s">
        <v>6</v>
      </c>
      <c r="C7" s="212">
        <v>40000168</v>
      </c>
      <c r="D7" s="212"/>
      <c r="E7" s="212"/>
      <c r="F7" s="212"/>
      <c r="G7" s="212"/>
      <c r="H7" s="212"/>
      <c r="I7" s="60"/>
      <c r="J7" s="61"/>
    </row>
    <row r="8" spans="1:10" s="1" customFormat="1" ht="10" customHeight="1" thickTop="1" x14ac:dyDescent="0.35">
      <c r="A8" s="56"/>
      <c r="B8"/>
      <c r="C8"/>
      <c r="D8" s="115"/>
      <c r="J8" s="57"/>
    </row>
    <row r="9" spans="1:10" s="1" customFormat="1" x14ac:dyDescent="0.35">
      <c r="A9" s="56"/>
      <c r="B9" s="128" t="s">
        <v>7</v>
      </c>
      <c r="C9" s="129"/>
      <c r="D9" s="129"/>
      <c r="E9" s="129"/>
      <c r="F9" s="129"/>
      <c r="G9" s="129"/>
      <c r="H9" s="129"/>
      <c r="I9" s="130"/>
      <c r="J9" s="57"/>
    </row>
    <row r="10" spans="1:10" s="1" customFormat="1" x14ac:dyDescent="0.35">
      <c r="A10" s="56"/>
      <c r="B10" s="15" t="s">
        <v>8</v>
      </c>
      <c r="C10" s="221" t="s">
        <v>186</v>
      </c>
      <c r="D10" s="221"/>
      <c r="E10" s="221"/>
      <c r="F10" s="221"/>
      <c r="G10" s="221"/>
      <c r="H10" s="221"/>
      <c r="I10" s="62"/>
      <c r="J10" s="57"/>
    </row>
    <row r="11" spans="1:10" s="1" customFormat="1" x14ac:dyDescent="0.35">
      <c r="A11" s="56"/>
      <c r="B11" s="15" t="s">
        <v>9</v>
      </c>
      <c r="C11" s="222" t="s">
        <v>187</v>
      </c>
      <c r="D11" s="222"/>
      <c r="E11" s="222"/>
      <c r="F11" s="222"/>
      <c r="G11" s="222"/>
      <c r="H11" s="222"/>
      <c r="I11" s="62"/>
      <c r="J11" s="57"/>
    </row>
    <row r="12" spans="1:10" s="1" customFormat="1" x14ac:dyDescent="0.35">
      <c r="A12" s="56"/>
      <c r="B12" s="18" t="s">
        <v>10</v>
      </c>
      <c r="C12" s="223" t="s">
        <v>188</v>
      </c>
      <c r="D12" s="223"/>
      <c r="E12" s="223"/>
      <c r="F12" s="223"/>
      <c r="G12" s="223"/>
      <c r="H12" s="223"/>
      <c r="I12" s="63"/>
      <c r="J12" s="57"/>
    </row>
    <row r="13" spans="1:10" ht="10" customHeight="1" thickBot="1" x14ac:dyDescent="0.4">
      <c r="A13" s="53"/>
      <c r="D13" s="64"/>
      <c r="J13" s="54"/>
    </row>
    <row r="14" spans="1:10" s="65" customFormat="1" ht="27" customHeight="1" thickTop="1" thickBot="1" x14ac:dyDescent="0.4">
      <c r="A14" s="131" t="s">
        <v>11</v>
      </c>
      <c r="B14" s="132"/>
      <c r="C14" s="132"/>
      <c r="D14" s="132"/>
      <c r="E14" s="132"/>
      <c r="F14" s="132"/>
      <c r="G14" s="132"/>
      <c r="H14" s="132"/>
      <c r="I14" s="132"/>
      <c r="J14" s="133"/>
    </row>
    <row r="15" spans="1:10" ht="10" customHeight="1" thickTop="1" x14ac:dyDescent="0.35">
      <c r="A15" s="53"/>
      <c r="D15" s="64"/>
      <c r="J15" s="54"/>
    </row>
    <row r="16" spans="1:10" ht="53" x14ac:dyDescent="0.35">
      <c r="A16" s="53"/>
      <c r="B16" s="198" t="s">
        <v>209</v>
      </c>
      <c r="C16" s="195" t="s">
        <v>206</v>
      </c>
      <c r="D16" s="196"/>
      <c r="E16" s="196"/>
      <c r="F16" s="196"/>
      <c r="G16" s="196"/>
      <c r="H16" s="196"/>
      <c r="I16" s="197"/>
      <c r="J16" s="54"/>
    </row>
    <row r="17" spans="1:10" ht="4.5" customHeight="1" x14ac:dyDescent="0.35">
      <c r="A17" s="53"/>
      <c r="B17" s="149"/>
      <c r="C17" s="189"/>
      <c r="D17" s="190"/>
      <c r="E17" s="190"/>
      <c r="F17" s="190"/>
      <c r="G17" s="190"/>
      <c r="H17" s="190"/>
      <c r="I17" s="191"/>
      <c r="J17" s="54"/>
    </row>
    <row r="18" spans="1:10" ht="4.5" customHeight="1" x14ac:dyDescent="0.35">
      <c r="A18" s="53"/>
      <c r="B18" s="149"/>
      <c r="C18" s="189"/>
      <c r="D18" s="190"/>
      <c r="E18" s="190"/>
      <c r="F18" s="190"/>
      <c r="G18" s="190"/>
      <c r="H18" s="190"/>
      <c r="I18" s="191"/>
      <c r="J18" s="54"/>
    </row>
    <row r="19" spans="1:10" ht="4.5" customHeight="1" x14ac:dyDescent="0.35">
      <c r="A19" s="53"/>
      <c r="B19" s="149"/>
      <c r="C19" s="192"/>
      <c r="D19" s="193"/>
      <c r="E19" s="193"/>
      <c r="F19" s="193"/>
      <c r="G19" s="193"/>
      <c r="H19" s="193"/>
      <c r="I19" s="194"/>
      <c r="J19" s="54"/>
    </row>
    <row r="20" spans="1:10" ht="10" customHeight="1" x14ac:dyDescent="0.35">
      <c r="A20" s="53"/>
      <c r="B20" s="66"/>
      <c r="C20" s="67"/>
      <c r="D20" s="67"/>
      <c r="E20" s="67"/>
      <c r="F20" s="67"/>
      <c r="G20" s="67"/>
      <c r="H20" s="67"/>
      <c r="I20" s="87"/>
      <c r="J20" s="54"/>
    </row>
    <row r="21" spans="1:10" ht="153.5" customHeight="1" x14ac:dyDescent="0.35">
      <c r="A21" s="53"/>
      <c r="B21" s="208" t="s">
        <v>210</v>
      </c>
      <c r="C21" s="205" t="s">
        <v>214</v>
      </c>
      <c r="D21" s="206"/>
      <c r="E21" s="206"/>
      <c r="F21" s="206"/>
      <c r="G21" s="206"/>
      <c r="H21" s="206"/>
      <c r="I21" s="207"/>
      <c r="J21" s="54"/>
    </row>
    <row r="22" spans="1:10" ht="5.5" customHeight="1" x14ac:dyDescent="0.35">
      <c r="A22" s="53"/>
      <c r="B22" s="147"/>
      <c r="C22" s="199"/>
      <c r="D22" s="200"/>
      <c r="E22" s="200"/>
      <c r="F22" s="200"/>
      <c r="G22" s="200"/>
      <c r="H22" s="200"/>
      <c r="I22" s="201"/>
      <c r="J22" s="54"/>
    </row>
    <row r="23" spans="1:10" ht="5.5" customHeight="1" x14ac:dyDescent="0.35">
      <c r="A23" s="53"/>
      <c r="B23" s="147"/>
      <c r="C23" s="199"/>
      <c r="D23" s="200"/>
      <c r="E23" s="200"/>
      <c r="F23" s="200"/>
      <c r="G23" s="200"/>
      <c r="H23" s="200"/>
      <c r="I23" s="201"/>
      <c r="J23" s="54"/>
    </row>
    <row r="24" spans="1:10" ht="5.5" customHeight="1" x14ac:dyDescent="0.35">
      <c r="A24" s="53"/>
      <c r="B24" s="147"/>
      <c r="C24" s="199"/>
      <c r="D24" s="200"/>
      <c r="E24" s="200"/>
      <c r="F24" s="200"/>
      <c r="G24" s="200"/>
      <c r="H24" s="200"/>
      <c r="I24" s="201"/>
      <c r="J24" s="54"/>
    </row>
    <row r="25" spans="1:10" ht="5.5" customHeight="1" x14ac:dyDescent="0.35">
      <c r="A25" s="53"/>
      <c r="B25" s="147"/>
      <c r="C25" s="199"/>
      <c r="D25" s="200"/>
      <c r="E25" s="200"/>
      <c r="F25" s="200"/>
      <c r="G25" s="200"/>
      <c r="H25" s="200"/>
      <c r="I25" s="201"/>
      <c r="J25" s="54"/>
    </row>
    <row r="26" spans="1:10" ht="5.25" customHeight="1" x14ac:dyDescent="0.35">
      <c r="A26" s="53"/>
      <c r="B26" s="147"/>
      <c r="C26" s="199"/>
      <c r="D26" s="200"/>
      <c r="E26" s="200"/>
      <c r="F26" s="200"/>
      <c r="G26" s="200"/>
      <c r="H26" s="200"/>
      <c r="I26" s="201"/>
      <c r="J26" s="54"/>
    </row>
    <row r="27" spans="1:10" ht="5.25" customHeight="1" x14ac:dyDescent="0.35">
      <c r="A27" s="53"/>
      <c r="B27" s="148"/>
      <c r="C27" s="202"/>
      <c r="D27" s="203"/>
      <c r="E27" s="203"/>
      <c r="F27" s="203"/>
      <c r="G27" s="203"/>
      <c r="H27" s="203"/>
      <c r="I27" s="204"/>
      <c r="J27" s="54"/>
    </row>
    <row r="28" spans="1:10" ht="10" customHeight="1" x14ac:dyDescent="0.35">
      <c r="A28" s="53"/>
      <c r="D28" s="64"/>
      <c r="J28" s="54"/>
    </row>
    <row r="29" spans="1:10" s="1" customFormat="1" x14ac:dyDescent="0.35">
      <c r="A29" s="56"/>
      <c r="B29" s="128" t="s">
        <v>12</v>
      </c>
      <c r="C29" s="129"/>
      <c r="D29" s="129"/>
      <c r="E29" s="129"/>
      <c r="F29" s="129"/>
      <c r="G29" s="129"/>
      <c r="H29" s="129"/>
      <c r="I29" s="130"/>
      <c r="J29" s="57"/>
    </row>
    <row r="30" spans="1:10" ht="15" customHeight="1" x14ac:dyDescent="0.35">
      <c r="A30" s="53"/>
      <c r="B30" s="68"/>
      <c r="C30" s="134" t="s">
        <v>13</v>
      </c>
      <c r="D30" s="135"/>
      <c r="E30" s="135"/>
      <c r="F30" s="135"/>
      <c r="G30" s="136"/>
      <c r="H30" s="136"/>
      <c r="I30" s="150"/>
      <c r="J30" s="54"/>
    </row>
    <row r="31" spans="1:10" ht="15" customHeight="1" thickBot="1" x14ac:dyDescent="0.4">
      <c r="A31" s="53"/>
      <c r="B31" s="68"/>
      <c r="C31" s="134" t="s">
        <v>14</v>
      </c>
      <c r="D31" s="137"/>
      <c r="E31" s="134" t="s">
        <v>15</v>
      </c>
      <c r="F31" s="135"/>
      <c r="G31" s="135"/>
      <c r="H31" s="13"/>
      <c r="I31" s="151"/>
      <c r="J31" s="54"/>
    </row>
    <row r="32" spans="1:10" s="1" customFormat="1" ht="29" x14ac:dyDescent="0.35">
      <c r="A32" s="56"/>
      <c r="B32" s="10" t="s">
        <v>18</v>
      </c>
      <c r="C32" s="69" t="s">
        <v>19</v>
      </c>
      <c r="D32" s="4" t="s">
        <v>20</v>
      </c>
      <c r="E32" s="4" t="s">
        <v>21</v>
      </c>
      <c r="F32" s="4" t="s">
        <v>22</v>
      </c>
      <c r="G32" s="5" t="s">
        <v>23</v>
      </c>
      <c r="H32" s="120" t="s">
        <v>16</v>
      </c>
      <c r="I32" s="121" t="s">
        <v>17</v>
      </c>
      <c r="J32" s="57"/>
    </row>
    <row r="33" spans="1:10" x14ac:dyDescent="0.35">
      <c r="A33" s="53"/>
      <c r="B33" s="6" t="s">
        <v>24</v>
      </c>
      <c r="C33" s="45">
        <f>SUM(C34:C37)</f>
        <v>0</v>
      </c>
      <c r="D33" s="45">
        <f>SUM(D34:D37)</f>
        <v>0</v>
      </c>
      <c r="E33" s="45">
        <f>SUM(E34:E37)</f>
        <v>0</v>
      </c>
      <c r="F33" s="45">
        <f>SUM(F34:F37)</f>
        <v>0</v>
      </c>
      <c r="G33" s="46">
        <f>SUM(G34:G37)</f>
        <v>0</v>
      </c>
      <c r="H33" s="47">
        <f>SUM(C33:G33)</f>
        <v>0</v>
      </c>
      <c r="I33" s="7"/>
      <c r="J33" s="54"/>
    </row>
    <row r="34" spans="1:10" x14ac:dyDescent="0.35">
      <c r="A34" s="53"/>
      <c r="B34" s="8" t="s">
        <v>198</v>
      </c>
      <c r="C34" s="100"/>
      <c r="D34" s="101"/>
      <c r="E34" s="101"/>
      <c r="F34" s="101"/>
      <c r="G34" s="102"/>
      <c r="H34" s="9">
        <f>SUM(C34:G34)</f>
        <v>0</v>
      </c>
      <c r="I34" s="103"/>
      <c r="J34" s="54"/>
    </row>
    <row r="35" spans="1:10" x14ac:dyDescent="0.35">
      <c r="A35" s="53"/>
      <c r="B35" s="96" t="s">
        <v>25</v>
      </c>
      <c r="C35" s="100"/>
      <c r="D35" s="101"/>
      <c r="E35" s="101"/>
      <c r="F35" s="101"/>
      <c r="G35" s="102"/>
      <c r="H35" s="9">
        <f t="shared" ref="H35:H37" si="0">SUM(C35:G35)</f>
        <v>0</v>
      </c>
      <c r="I35" s="103"/>
      <c r="J35" s="54"/>
    </row>
    <row r="36" spans="1:10" x14ac:dyDescent="0.35">
      <c r="A36" s="53"/>
      <c r="B36" s="96" t="s">
        <v>26</v>
      </c>
      <c r="C36" s="100"/>
      <c r="D36" s="101"/>
      <c r="E36" s="101"/>
      <c r="F36" s="101"/>
      <c r="G36" s="102"/>
      <c r="H36" s="9">
        <f t="shared" si="0"/>
        <v>0</v>
      </c>
      <c r="I36" s="103"/>
      <c r="J36" s="54"/>
    </row>
    <row r="37" spans="1:10" x14ac:dyDescent="0.35">
      <c r="A37" s="53"/>
      <c r="B37" s="95" t="s">
        <v>27</v>
      </c>
      <c r="C37" s="100"/>
      <c r="D37" s="101"/>
      <c r="E37" s="101"/>
      <c r="F37" s="101"/>
      <c r="G37" s="102"/>
      <c r="H37" s="9">
        <f t="shared" si="0"/>
        <v>0</v>
      </c>
      <c r="I37" s="103"/>
      <c r="J37" s="54"/>
    </row>
    <row r="38" spans="1:10" x14ac:dyDescent="0.35">
      <c r="A38" s="53"/>
      <c r="B38" s="6" t="s">
        <v>28</v>
      </c>
      <c r="C38" s="45">
        <f>SUM(C39:C42)</f>
        <v>1476155</v>
      </c>
      <c r="D38" s="45">
        <f>SUM(D39:D42)</f>
        <v>0</v>
      </c>
      <c r="E38" s="45">
        <f>SUM(E39:E42)</f>
        <v>0</v>
      </c>
      <c r="F38" s="45">
        <f>SUM(F39:F42)</f>
        <v>0</v>
      </c>
      <c r="G38" s="45">
        <f>SUM(G39:G42)</f>
        <v>0</v>
      </c>
      <c r="H38" s="47">
        <f>SUM(C38:G38)</f>
        <v>1476155</v>
      </c>
      <c r="I38" s="7"/>
      <c r="J38" s="54"/>
    </row>
    <row r="39" spans="1:10" x14ac:dyDescent="0.35">
      <c r="A39" s="53"/>
      <c r="B39" s="8" t="s">
        <v>198</v>
      </c>
      <c r="C39" s="100">
        <v>1476155</v>
      </c>
      <c r="D39" s="101"/>
      <c r="E39" s="101"/>
      <c r="F39" s="101"/>
      <c r="G39" s="102"/>
      <c r="H39" s="9">
        <f>SUM(C39:G39)</f>
        <v>1476155</v>
      </c>
      <c r="I39" s="159" t="s">
        <v>189</v>
      </c>
      <c r="J39" s="54"/>
    </row>
    <row r="40" spans="1:10" x14ac:dyDescent="0.35">
      <c r="A40" s="53"/>
      <c r="B40" s="96" t="s">
        <v>25</v>
      </c>
      <c r="C40" s="100"/>
      <c r="D40" s="101"/>
      <c r="E40" s="101"/>
      <c r="F40" s="101"/>
      <c r="G40" s="102"/>
      <c r="H40" s="9">
        <f>SUM(C40:G40)</f>
        <v>0</v>
      </c>
      <c r="I40" s="159"/>
      <c r="J40" s="54"/>
    </row>
    <row r="41" spans="1:10" x14ac:dyDescent="0.35">
      <c r="A41" s="53"/>
      <c r="B41" s="96" t="s">
        <v>26</v>
      </c>
      <c r="C41" s="100"/>
      <c r="D41" s="101"/>
      <c r="E41" s="101"/>
      <c r="F41" s="101"/>
      <c r="G41" s="102"/>
      <c r="H41" s="9">
        <f t="shared" ref="H41:H42" si="1">SUM(C41:G41)</f>
        <v>0</v>
      </c>
      <c r="I41" s="159"/>
      <c r="J41" s="54"/>
    </row>
    <row r="42" spans="1:10" x14ac:dyDescent="0.35">
      <c r="A42" s="53"/>
      <c r="B42" s="95" t="s">
        <v>27</v>
      </c>
      <c r="C42" s="100"/>
      <c r="D42" s="101"/>
      <c r="E42" s="101"/>
      <c r="F42" s="101"/>
      <c r="G42" s="102"/>
      <c r="H42" s="9">
        <f t="shared" si="1"/>
        <v>0</v>
      </c>
      <c r="I42" s="159"/>
      <c r="J42" s="54"/>
    </row>
    <row r="43" spans="1:10" x14ac:dyDescent="0.35">
      <c r="A43" s="53"/>
      <c r="B43" s="6" t="s">
        <v>29</v>
      </c>
      <c r="C43" s="45">
        <f>SUM(C44:C47)</f>
        <v>10247460.470000001</v>
      </c>
      <c r="D43" s="45">
        <f>SUM(D44:D47)</f>
        <v>16530729.460000001</v>
      </c>
      <c r="E43" s="45">
        <f>SUM(E44:E47)</f>
        <v>26526655.350000001</v>
      </c>
      <c r="F43" s="45">
        <f>SUM(F44:F47)</f>
        <v>0</v>
      </c>
      <c r="G43" s="45">
        <f>SUM(G44:G47)</f>
        <v>0</v>
      </c>
      <c r="H43" s="47">
        <f>SUM(C43:G43)</f>
        <v>53304845.280000001</v>
      </c>
      <c r="I43" s="7"/>
      <c r="J43" s="54"/>
    </row>
    <row r="44" spans="1:10" x14ac:dyDescent="0.35">
      <c r="A44" s="53"/>
      <c r="B44" s="8" t="s">
        <v>198</v>
      </c>
      <c r="C44" s="100">
        <v>5926618.25</v>
      </c>
      <c r="D44" s="101">
        <v>15815579.460000001</v>
      </c>
      <c r="E44" s="101">
        <v>19562647.57</v>
      </c>
      <c r="F44" s="101"/>
      <c r="G44" s="102"/>
      <c r="H44" s="9">
        <f>SUM(C44:G44)</f>
        <v>41304845.280000001</v>
      </c>
      <c r="I44" s="159" t="s">
        <v>202</v>
      </c>
      <c r="J44" s="54"/>
    </row>
    <row r="45" spans="1:10" x14ac:dyDescent="0.35">
      <c r="A45" s="53"/>
      <c r="B45" s="96" t="s">
        <v>191</v>
      </c>
      <c r="C45" s="100">
        <v>2000000</v>
      </c>
      <c r="D45" s="101"/>
      <c r="E45" s="101"/>
      <c r="F45" s="101"/>
      <c r="G45" s="102"/>
      <c r="H45" s="9">
        <f>SUM(C45:G45)</f>
        <v>2000000</v>
      </c>
      <c r="I45" s="159" t="s">
        <v>200</v>
      </c>
      <c r="J45" s="54"/>
    </row>
    <row r="46" spans="1:10" x14ac:dyDescent="0.35">
      <c r="A46" s="53"/>
      <c r="B46" s="96" t="s">
        <v>201</v>
      </c>
      <c r="C46" s="100">
        <v>2320842.2200000002</v>
      </c>
      <c r="D46" s="101">
        <v>715150</v>
      </c>
      <c r="E46" s="101">
        <v>6964007.7800000003</v>
      </c>
      <c r="F46" s="101"/>
      <c r="G46" s="102"/>
      <c r="H46" s="9">
        <f t="shared" ref="H46:H47" si="2">SUM(C46:G46)</f>
        <v>10000000</v>
      </c>
      <c r="I46" s="159" t="s">
        <v>190</v>
      </c>
      <c r="J46" s="54"/>
    </row>
    <row r="47" spans="1:10" x14ac:dyDescent="0.35">
      <c r="A47" s="53"/>
      <c r="B47" s="95" t="s">
        <v>27</v>
      </c>
      <c r="C47" s="100"/>
      <c r="D47" s="101"/>
      <c r="E47" s="101"/>
      <c r="F47" s="101"/>
      <c r="G47" s="102"/>
      <c r="H47" s="9">
        <f t="shared" si="2"/>
        <v>0</v>
      </c>
      <c r="I47" s="103"/>
      <c r="J47" s="54"/>
    </row>
    <row r="48" spans="1:10" s="1" customFormat="1" ht="15" thickBot="1" x14ac:dyDescent="0.4">
      <c r="A48" s="56"/>
      <c r="B48" s="10" t="s">
        <v>30</v>
      </c>
      <c r="C48" s="48">
        <f>C33+C38+C43</f>
        <v>11723615.470000001</v>
      </c>
      <c r="D48" s="48">
        <f>D33+D38+D43</f>
        <v>16530729.460000001</v>
      </c>
      <c r="E48" s="48">
        <f>E33+E38+E43</f>
        <v>26526655.350000001</v>
      </c>
      <c r="F48" s="48">
        <f>F33+F38+F43</f>
        <v>0</v>
      </c>
      <c r="G48" s="49">
        <f>G33+G38+G43</f>
        <v>0</v>
      </c>
      <c r="H48" s="50">
        <f>SUM(C48:G48)</f>
        <v>54781000.280000001</v>
      </c>
      <c r="I48" s="7"/>
      <c r="J48" s="57"/>
    </row>
    <row r="49" spans="1:10" s="1" customFormat="1" ht="10" customHeight="1" x14ac:dyDescent="0.35">
      <c r="A49" s="56"/>
      <c r="C49" s="70"/>
      <c r="D49" s="70"/>
      <c r="J49" s="57"/>
    </row>
    <row r="50" spans="1:10" s="1" customFormat="1" x14ac:dyDescent="0.35">
      <c r="A50" s="56"/>
      <c r="B50" s="138" t="s">
        <v>31</v>
      </c>
      <c r="C50" s="139"/>
      <c r="D50" s="139"/>
      <c r="E50" s="139"/>
      <c r="F50" s="139"/>
      <c r="G50" s="139"/>
      <c r="H50" s="139"/>
      <c r="I50" s="140"/>
      <c r="J50" s="57"/>
    </row>
    <row r="51" spans="1:10" x14ac:dyDescent="0.35">
      <c r="A51" s="53"/>
      <c r="B51" s="71" t="s">
        <v>32</v>
      </c>
      <c r="C51" s="227" t="s">
        <v>114</v>
      </c>
      <c r="D51" s="227"/>
      <c r="E51" s="226" t="s">
        <v>33</v>
      </c>
      <c r="F51" s="226"/>
      <c r="G51" s="224" t="s">
        <v>93</v>
      </c>
      <c r="H51" s="224"/>
      <c r="I51" s="16"/>
      <c r="J51" s="54"/>
    </row>
    <row r="52" spans="1:10" x14ac:dyDescent="0.35">
      <c r="A52" s="53"/>
      <c r="B52" s="15" t="s">
        <v>199</v>
      </c>
      <c r="C52" s="228"/>
      <c r="D52" s="229"/>
      <c r="E52" t="s">
        <v>34</v>
      </c>
      <c r="G52" s="225" t="s">
        <v>92</v>
      </c>
      <c r="H52" s="225"/>
      <c r="I52" s="16"/>
      <c r="J52" s="54"/>
    </row>
    <row r="53" spans="1:10" x14ac:dyDescent="0.35">
      <c r="A53" s="53"/>
      <c r="B53" s="18" t="s">
        <v>35</v>
      </c>
      <c r="C53" s="225" t="s">
        <v>95</v>
      </c>
      <c r="D53" s="225"/>
      <c r="E53" s="19" t="s">
        <v>36</v>
      </c>
      <c r="F53" s="19"/>
      <c r="G53" s="225" t="s">
        <v>92</v>
      </c>
      <c r="H53" s="225"/>
      <c r="I53" s="20"/>
      <c r="J53" s="54"/>
    </row>
    <row r="54" spans="1:10" ht="10" customHeight="1" x14ac:dyDescent="0.35">
      <c r="A54" s="53"/>
      <c r="J54" s="54"/>
    </row>
    <row r="55" spans="1:10" x14ac:dyDescent="0.35">
      <c r="A55" s="53"/>
      <c r="B55" s="138" t="s">
        <v>37</v>
      </c>
      <c r="C55" s="139"/>
      <c r="D55" s="139"/>
      <c r="E55" s="139"/>
      <c r="F55" s="139"/>
      <c r="G55" s="139"/>
      <c r="H55" s="139"/>
      <c r="I55" s="140"/>
      <c r="J55" s="54"/>
    </row>
    <row r="56" spans="1:10" ht="75" customHeight="1" x14ac:dyDescent="0.35">
      <c r="A56" s="53"/>
      <c r="B56" s="146" t="s">
        <v>38</v>
      </c>
      <c r="C56" s="146"/>
      <c r="D56" s="146"/>
      <c r="E56" s="69" t="s">
        <v>39</v>
      </c>
      <c r="F56" s="69" t="s">
        <v>40</v>
      </c>
      <c r="G56" s="69" t="str">
        <f>IF(FCOR=TRUE, "Actuals at Final Completion", "Actuals to Date")</f>
        <v>Actuals to Date</v>
      </c>
      <c r="H56" s="88" t="s">
        <v>41</v>
      </c>
      <c r="I56" s="11" t="s">
        <v>17</v>
      </c>
      <c r="J56" s="54"/>
    </row>
    <row r="57" spans="1:10" x14ac:dyDescent="0.35">
      <c r="A57" s="53"/>
      <c r="B57" s="12" t="s">
        <v>42</v>
      </c>
      <c r="C57" s="13"/>
      <c r="D57" s="14"/>
      <c r="E57" s="160">
        <v>52187</v>
      </c>
      <c r="F57" s="160">
        <v>57630</v>
      </c>
      <c r="G57" s="105"/>
      <c r="H57" s="89">
        <f>IF($H$56=Lists!$D$8, IFERROR(F57-E57, ""), IF($H$56=Lists!$D$9, IFERROR(G57-E57, ""), IFERROR(G57-F57, "")))</f>
        <v>-57630</v>
      </c>
      <c r="I57" s="114"/>
      <c r="J57" s="54"/>
    </row>
    <row r="58" spans="1:10" x14ac:dyDescent="0.35">
      <c r="A58" s="53"/>
      <c r="B58" s="15" t="s">
        <v>43</v>
      </c>
      <c r="D58" s="16"/>
      <c r="E58" s="160">
        <v>44359</v>
      </c>
      <c r="F58" s="160">
        <v>46588</v>
      </c>
      <c r="G58" s="105"/>
      <c r="H58" s="89">
        <f>IF($H$56=Lists!$D$8, IFERROR(F58-E58, ""), IF($H$56=Lists!$D$9, IFERROR(G58-E58, ""), IFERROR(G58-F58, "")))</f>
        <v>-46588</v>
      </c>
      <c r="I58" s="114"/>
      <c r="J58" s="54"/>
    </row>
    <row r="59" spans="1:10" x14ac:dyDescent="0.35">
      <c r="A59" s="53"/>
      <c r="B59" s="15" t="s">
        <v>44</v>
      </c>
      <c r="D59" s="16"/>
      <c r="E59" s="17">
        <f>IFERROR(E58/E57, "")</f>
        <v>0.85000095809301168</v>
      </c>
      <c r="F59" s="17">
        <f t="shared" ref="F59:G59" si="3">IFERROR(F58/F57, "")</f>
        <v>0.80839840360923132</v>
      </c>
      <c r="G59" s="17" t="str">
        <f t="shared" si="3"/>
        <v/>
      </c>
      <c r="H59" s="90" t="str">
        <f t="shared" ref="H59" si="4">IFERROR(G59-F59, "")</f>
        <v/>
      </c>
      <c r="I59" s="72"/>
      <c r="J59" s="54"/>
    </row>
    <row r="60" spans="1:10" x14ac:dyDescent="0.35">
      <c r="A60" s="53"/>
      <c r="B60" s="15" t="s">
        <v>45</v>
      </c>
      <c r="D60" s="16"/>
      <c r="E60" s="104"/>
      <c r="F60" s="104"/>
      <c r="G60" s="105"/>
      <c r="H60" s="91">
        <f>IF($H$56=Lists!$D$8, IFERROR(F60-E60, ""), IF($H$56=Lists!$D$9, IFERROR(G60-E60, ""), IFERROR(G60-F60, "")))</f>
        <v>0</v>
      </c>
      <c r="I60" s="114"/>
      <c r="J60" s="54"/>
    </row>
    <row r="61" spans="1:10" x14ac:dyDescent="0.35">
      <c r="A61" s="53"/>
      <c r="B61" s="18" t="s">
        <v>46</v>
      </c>
      <c r="C61" s="19"/>
      <c r="D61" s="20"/>
      <c r="E61" s="105">
        <f>2897</f>
        <v>2897</v>
      </c>
      <c r="F61" s="105">
        <v>2897</v>
      </c>
      <c r="G61" s="105"/>
      <c r="H61" s="91">
        <f>IF($H$56=Lists!$D$8, IFERROR(F61-E61, ""), IF($H$56=Lists!$D$9, IFERROR(G61-E61, ""), IFERROR(G61-F61, "")))</f>
        <v>-2897</v>
      </c>
      <c r="I61" s="113" t="s">
        <v>215</v>
      </c>
      <c r="J61" s="54"/>
    </row>
    <row r="62" spans="1:10" x14ac:dyDescent="0.35">
      <c r="A62" s="53"/>
      <c r="B62" s="15" t="s">
        <v>47</v>
      </c>
      <c r="E62" s="21">
        <f>IFERROR(E91/E57, "")</f>
        <v>584.57019947496508</v>
      </c>
      <c r="F62" s="21">
        <f>IFERROR(F91/F57, "")</f>
        <v>669.92092660072876</v>
      </c>
      <c r="G62" s="21" t="str">
        <f>IFERROR(G91/G57, "")</f>
        <v/>
      </c>
      <c r="H62" s="92" t="str">
        <f>IF($H$56=Lists!$D$8, IFERROR(F62-E62, ""), IF($H$56=Lists!$D$9, IFERROR(G62-E62, ""), IFERROR(G62-F62, "")))</f>
        <v/>
      </c>
      <c r="I62" s="73"/>
      <c r="J62" s="54"/>
    </row>
    <row r="63" spans="1:10" x14ac:dyDescent="0.35">
      <c r="A63" s="53"/>
      <c r="B63" s="18" t="s">
        <v>48</v>
      </c>
      <c r="C63" s="19"/>
      <c r="D63" s="20"/>
      <c r="E63" s="22">
        <f>IFERROR(E97/E57, "")</f>
        <v>675.83080077413911</v>
      </c>
      <c r="F63" s="22">
        <f>IFERROR(F97/F57, "")</f>
        <v>780.2221126269153</v>
      </c>
      <c r="G63" s="22" t="str">
        <f>IFERROR(G97/G57, "")</f>
        <v/>
      </c>
      <c r="H63" s="92" t="str">
        <f>IF($H$56=Lists!$D$8, IFERROR(F63-E63, ""), IF($H$56=Lists!$D$9, IFERROR(G63-E63, ""), IFERROR(G63-F63, "")))</f>
        <v/>
      </c>
      <c r="I63" s="74"/>
      <c r="J63" s="54"/>
    </row>
    <row r="64" spans="1:10" x14ac:dyDescent="0.35">
      <c r="A64" s="53"/>
      <c r="B64" s="141" t="s">
        <v>49</v>
      </c>
      <c r="C64" s="142"/>
      <c r="D64" s="142"/>
      <c r="E64" s="142"/>
      <c r="F64" s="142"/>
      <c r="G64" s="142"/>
      <c r="H64" s="142"/>
      <c r="I64" s="143"/>
      <c r="J64" s="54"/>
    </row>
    <row r="65" spans="1:10" x14ac:dyDescent="0.35">
      <c r="A65" s="53"/>
      <c r="B65" s="12" t="s">
        <v>50</v>
      </c>
      <c r="C65" s="13"/>
      <c r="D65" s="14"/>
      <c r="E65" s="161">
        <v>44075</v>
      </c>
      <c r="F65" s="161">
        <v>44075</v>
      </c>
      <c r="G65" s="161">
        <v>44075</v>
      </c>
      <c r="H65" s="89" t="str">
        <f>IF(SUM(E65:G65)=0, "", IF($H$56=Lists!$D$8, IFERROR(MROUND(CONVERT(F65-E65,"day","yr")*12, 0.5)&amp;" mo.", ""), IF($H$56=Lists!$D$9, IFERROR(MROUND(CONVERT(G65-E65,"day","yr")*12, 0.5)&amp;" mo.", ""), IFERROR(MROUND(CONVERT(G65-F65,"day","yr")*12, 0.5)&amp;" mo.", ""))))</f>
        <v>0 mo.</v>
      </c>
      <c r="I65" s="114"/>
      <c r="J65" s="54"/>
    </row>
    <row r="66" spans="1:10" x14ac:dyDescent="0.35">
      <c r="A66" s="53"/>
      <c r="B66" s="15" t="s">
        <v>51</v>
      </c>
      <c r="D66" s="16"/>
      <c r="E66" s="161">
        <v>44378</v>
      </c>
      <c r="F66" s="161">
        <v>44866</v>
      </c>
      <c r="G66" s="162">
        <v>44866</v>
      </c>
      <c r="H66" s="89" t="str">
        <f>IF(SUM(E66:G66)=0, "", IF($H$56=Lists!$D$8, IFERROR(MROUND(CONVERT(F66-E66,"day","yr")*12, 0.5)&amp;" mo.", ""), IF($H$56=Lists!$D$9, IFERROR(MROUND(CONVERT(G66-E66,"day","yr")*12, 0.5)&amp;" mo.", ""), IFERROR(MROUND(CONVERT(G66-F66,"day","yr")*12, 0.5)&amp;" mo.", ""))))</f>
        <v>0 mo.</v>
      </c>
      <c r="I66" s="114"/>
      <c r="J66" s="54"/>
    </row>
    <row r="67" spans="1:10" x14ac:dyDescent="0.35">
      <c r="A67" s="53"/>
      <c r="B67" s="15" t="s">
        <v>52</v>
      </c>
      <c r="D67" s="16"/>
      <c r="E67" s="161">
        <v>45499</v>
      </c>
      <c r="F67" s="163">
        <v>45671</v>
      </c>
      <c r="G67" s="162">
        <v>45671</v>
      </c>
      <c r="H67" s="89" t="str">
        <f>IF(SUM(E67:G67)=0, "", IF($H$56=Lists!$D$8, IFERROR(MROUND(CONVERT(F67-E67,"day","yr")*12, 0.5)&amp;" mo.", ""), IF($H$56=Lists!$D$9, IFERROR(MROUND(CONVERT(G67-E67,"day","yr")*12, 0.5)&amp;" mo.", ""), IFERROR(MROUND(CONVERT(G67-F67,"day","yr")*12, 0.5)&amp;" mo.", ""))))</f>
        <v>0 mo.</v>
      </c>
      <c r="I67" s="114"/>
      <c r="J67" s="54"/>
    </row>
    <row r="68" spans="1:10" ht="32.5" x14ac:dyDescent="0.35">
      <c r="A68" s="53"/>
      <c r="B68" s="15" t="s">
        <v>53</v>
      </c>
      <c r="D68" s="16"/>
      <c r="E68" s="161">
        <v>44593</v>
      </c>
      <c r="F68" s="163">
        <v>45700</v>
      </c>
      <c r="G68" s="164">
        <v>45761</v>
      </c>
      <c r="H68" s="89" t="str">
        <f>IF(SUM(E68:G68)=0, "", IF($H$56=Lists!$D$8, IFERROR(MROUND(CONVERT(F68-E68,"day","yr")*12, 0.5)&amp;" mo.", ""), IF($H$56=Lists!$D$9, IFERROR(MROUND(CONVERT(G68-E68,"day","yr")*12, 0.5)&amp;" mo.", ""), IFERROR(MROUND(CONVERT(G68-F68,"day","yr")*12, 0.5)&amp;" mo.", ""))))</f>
        <v>2 mo.</v>
      </c>
      <c r="I68" s="165" t="s">
        <v>192</v>
      </c>
      <c r="J68" s="54"/>
    </row>
    <row r="69" spans="1:10" ht="43" x14ac:dyDescent="0.35">
      <c r="A69" s="53"/>
      <c r="B69" s="15" t="s">
        <v>54</v>
      </c>
      <c r="D69" s="16"/>
      <c r="E69" s="161">
        <v>45078</v>
      </c>
      <c r="F69" s="163">
        <v>46234</v>
      </c>
      <c r="G69" s="164">
        <v>46296</v>
      </c>
      <c r="H69" s="89" t="str">
        <f>IF(SUM(E69:G69)=0, "", IF($H$56=Lists!$D$8, IFERROR(MROUND(CONVERT(F69-E69,"day","yr")*12, 0.5)&amp;" mo.", ""), IF($H$56=Lists!$D$9, IFERROR(MROUND(CONVERT(G69-E69,"day","yr")*12, 0.5)&amp;" mo.", ""), IFERROR(MROUND(CONVERT(G69-F69,"day","yr")*12, 0.5)&amp;" mo.", ""))))</f>
        <v>2 mo.</v>
      </c>
      <c r="I69" s="165" t="s">
        <v>212</v>
      </c>
      <c r="J69" s="54"/>
    </row>
    <row r="70" spans="1:10" x14ac:dyDescent="0.35">
      <c r="A70" s="53"/>
      <c r="B70" s="18" t="s">
        <v>55</v>
      </c>
      <c r="C70" s="19"/>
      <c r="D70" s="20"/>
      <c r="E70" s="161">
        <v>45149</v>
      </c>
      <c r="F70" s="161">
        <v>46276</v>
      </c>
      <c r="G70" s="162"/>
      <c r="H70" s="89" t="str">
        <f>IF(SUM(E70:G70)=0, "", IF($H$56=Lists!$D$8, IFERROR(MROUND(CONVERT(F70-E70,"day","yr")*12, 0.5)&amp;" mo.", ""), IF($H$56=Lists!$D$9, IFERROR(MROUND(CONVERT(G70-E70,"day","yr")*12, 0.5)&amp;" mo.", ""), IFERROR(MROUND(CONVERT(G70-F70,"day","yr")*12, 0.5)&amp;" mo.", ""))))</f>
        <v/>
      </c>
      <c r="I70" s="114"/>
      <c r="J70" s="54"/>
    </row>
    <row r="71" spans="1:10" ht="10" customHeight="1" thickBot="1" x14ac:dyDescent="0.4">
      <c r="A71" s="75"/>
      <c r="B71" s="23"/>
      <c r="C71" s="23"/>
      <c r="D71" s="23"/>
      <c r="E71" s="24"/>
      <c r="F71" s="24"/>
      <c r="G71" s="24"/>
      <c r="H71" s="25"/>
      <c r="I71" s="76"/>
      <c r="J71" s="77"/>
    </row>
    <row r="72" spans="1:10" s="65" customFormat="1" ht="27" customHeight="1" thickTop="1" thickBot="1" x14ac:dyDescent="0.4">
      <c r="A72" s="131" t="s">
        <v>56</v>
      </c>
      <c r="B72" s="132"/>
      <c r="C72" s="132"/>
      <c r="D72" s="132"/>
      <c r="E72" s="132"/>
      <c r="F72" s="132"/>
      <c r="G72" s="132"/>
      <c r="H72" s="132"/>
      <c r="I72" s="132"/>
      <c r="J72" s="133"/>
    </row>
    <row r="73" spans="1:10" ht="10" customHeight="1" thickTop="1" x14ac:dyDescent="0.35">
      <c r="A73" s="53"/>
      <c r="B73" s="116"/>
      <c r="C73" s="116"/>
      <c r="D73" s="116"/>
      <c r="E73" s="26"/>
      <c r="F73" s="26"/>
      <c r="G73" s="26"/>
      <c r="H73" s="27"/>
      <c r="I73" s="78"/>
      <c r="J73" s="54"/>
    </row>
    <row r="74" spans="1:10" ht="75" customHeight="1" x14ac:dyDescent="0.35">
      <c r="A74" s="53"/>
      <c r="B74" s="146" t="s">
        <v>38</v>
      </c>
      <c r="C74" s="146"/>
      <c r="D74" s="146"/>
      <c r="E74" s="69" t="s">
        <v>57</v>
      </c>
      <c r="F74" s="69" t="s">
        <v>58</v>
      </c>
      <c r="G74" s="69" t="str">
        <f>IF(FCOR=TRUE, "Actual Cost Data at Final Completion", "Actual Costs to Date")</f>
        <v>Actual Costs to Date</v>
      </c>
      <c r="H74" s="69" t="str">
        <f>H56</f>
        <v>Estimate as Currently Funded to Actuals Variance</v>
      </c>
      <c r="I74" s="11" t="s">
        <v>17</v>
      </c>
      <c r="J74" s="54"/>
    </row>
    <row r="75" spans="1:10" x14ac:dyDescent="0.35">
      <c r="A75" s="53"/>
      <c r="B75" s="138" t="s">
        <v>59</v>
      </c>
      <c r="C75" s="139"/>
      <c r="D75" s="139"/>
      <c r="E75" s="139"/>
      <c r="F75" s="139"/>
      <c r="G75" s="139"/>
      <c r="H75" s="139"/>
      <c r="I75" s="140"/>
      <c r="J75" s="54"/>
    </row>
    <row r="76" spans="1:10" x14ac:dyDescent="0.35">
      <c r="A76" s="53"/>
      <c r="B76" s="155"/>
      <c r="C76" s="152"/>
      <c r="D76" s="122" t="s">
        <v>60</v>
      </c>
      <c r="E76" s="106"/>
      <c r="F76" s="106"/>
      <c r="G76" s="106"/>
      <c r="H76" s="93">
        <f>IF($H$56=Lists!$D$8, IFERROR(F76-E76, ""), IF($H$56=Lists!$D$9, IFERROR(G76-E76, ""), IFERROR(G76-F76, "")))</f>
        <v>0</v>
      </c>
      <c r="I76" s="114"/>
      <c r="J76" s="54"/>
    </row>
    <row r="77" spans="1:10" ht="10" customHeight="1" x14ac:dyDescent="0.35">
      <c r="A77" s="53"/>
      <c r="B77" s="111"/>
      <c r="C77" s="111"/>
      <c r="D77" s="111"/>
      <c r="E77" s="28"/>
      <c r="F77" s="28"/>
      <c r="G77" s="28"/>
      <c r="H77" s="29"/>
      <c r="I77" s="79"/>
      <c r="J77" s="54"/>
    </row>
    <row r="78" spans="1:10" x14ac:dyDescent="0.35">
      <c r="A78" s="53"/>
      <c r="B78" s="138" t="s">
        <v>61</v>
      </c>
      <c r="C78" s="139"/>
      <c r="D78" s="139"/>
      <c r="E78" s="139"/>
      <c r="F78" s="139"/>
      <c r="G78" s="139"/>
      <c r="H78" s="139"/>
      <c r="I78" s="140"/>
      <c r="J78" s="54"/>
    </row>
    <row r="79" spans="1:10" ht="29" x14ac:dyDescent="0.35">
      <c r="A79" s="53"/>
      <c r="B79" s="12" t="s">
        <v>62</v>
      </c>
      <c r="C79" s="13"/>
      <c r="D79" s="14"/>
      <c r="E79" s="166">
        <v>434934</v>
      </c>
      <c r="F79" s="166">
        <v>206392</v>
      </c>
      <c r="G79" s="167">
        <v>439669</v>
      </c>
      <c r="H79" s="30">
        <f>IF($H$56=Lists!$D$8, IFERROR(F79-E79, ""), IF($H$56=Lists!$D$9, IFERROR(G79-E79, ""), IFERROR(G79-F79, "")))</f>
        <v>233277</v>
      </c>
      <c r="I79" s="119" t="s">
        <v>193</v>
      </c>
      <c r="J79" s="54"/>
    </row>
    <row r="80" spans="1:10" ht="63" x14ac:dyDescent="0.35">
      <c r="A80" s="53"/>
      <c r="B80" s="15" t="s">
        <v>63</v>
      </c>
      <c r="D80" s="16"/>
      <c r="E80" s="166">
        <v>1456061</v>
      </c>
      <c r="F80" s="168">
        <v>2312301</v>
      </c>
      <c r="G80" s="209">
        <v>4683792.99</v>
      </c>
      <c r="H80" s="30">
        <f>IF($H$56=Lists!$D$8, IFERROR(F80-E80, ""), IF($H$56=Lists!$D$9, IFERROR(G80-E80, ""), IFERROR(G80-F80, "")))</f>
        <v>2371491.9900000002</v>
      </c>
      <c r="I80" s="172" t="s">
        <v>194</v>
      </c>
      <c r="J80" s="54"/>
    </row>
    <row r="81" spans="1:10" x14ac:dyDescent="0.35">
      <c r="A81" s="53"/>
      <c r="B81" s="15" t="s">
        <v>64</v>
      </c>
      <c r="D81" s="16"/>
      <c r="E81" s="166">
        <v>1130769</v>
      </c>
      <c r="F81" s="169">
        <v>1357577</v>
      </c>
      <c r="G81" s="170"/>
      <c r="H81" s="30">
        <f>IF($H$56=Lists!$D$8, IFERROR(F81-E81, ""), IF($H$56=Lists!$D$9, IFERROR(G81-E81, ""), IFERROR(G81-F81, "")))</f>
        <v>-1357577</v>
      </c>
      <c r="I81" s="173" t="s">
        <v>195</v>
      </c>
      <c r="J81" s="54"/>
    </row>
    <row r="82" spans="1:10" x14ac:dyDescent="0.35">
      <c r="A82" s="53"/>
      <c r="B82" s="15" t="s">
        <v>65</v>
      </c>
      <c r="D82" s="16"/>
      <c r="E82" s="166">
        <v>679029.63</v>
      </c>
      <c r="F82" s="166">
        <v>1886155.3981623277</v>
      </c>
      <c r="G82" s="171"/>
      <c r="H82" s="30">
        <f>IF($H$56=Lists!$D$8, IFERROR(F82-E82, ""), IF($H$56=Lists!$D$9, IFERROR(G82-E82, ""), IFERROR(G82-F82, "")))</f>
        <v>-1886155.3981623277</v>
      </c>
      <c r="I82" s="114"/>
      <c r="J82" s="54"/>
    </row>
    <row r="83" spans="1:10" x14ac:dyDescent="0.35">
      <c r="A83" s="53"/>
      <c r="B83" s="15" t="s">
        <v>66</v>
      </c>
      <c r="D83" s="16"/>
      <c r="E83" s="166">
        <v>850770</v>
      </c>
      <c r="F83" s="166"/>
      <c r="G83" s="210">
        <v>462570.01</v>
      </c>
      <c r="H83" s="31">
        <f>IF($H$56=Lists!$D$8, IFERROR(F83-E83, ""), IF($H$56=Lists!$D$9, IFERROR(G83-E83, ""), IFERROR(G83-F83, "")))</f>
        <v>462570.01</v>
      </c>
      <c r="I83" s="114" t="s">
        <v>203</v>
      </c>
      <c r="J83" s="54"/>
    </row>
    <row r="84" spans="1:10" x14ac:dyDescent="0.35">
      <c r="A84" s="53"/>
      <c r="B84" s="15" t="s">
        <v>67</v>
      </c>
      <c r="D84" s="16"/>
      <c r="E84" s="166">
        <v>182429</v>
      </c>
      <c r="F84" s="166">
        <v>787975.53981623275</v>
      </c>
      <c r="G84" s="167"/>
      <c r="H84" s="30">
        <f>IF($H$56=Lists!$D$8, IFERROR(F84-E84, ""), IF($H$56=Lists!$D$9, IFERROR(G84-E84, ""), IFERROR(G84-F84, "")))</f>
        <v>-787975.53981623275</v>
      </c>
      <c r="I84" s="109"/>
      <c r="J84" s="54"/>
    </row>
    <row r="85" spans="1:10" x14ac:dyDescent="0.35">
      <c r="A85" s="53"/>
      <c r="B85" s="18"/>
      <c r="C85" s="154"/>
      <c r="D85" s="123" t="s">
        <v>68</v>
      </c>
      <c r="E85" s="32">
        <f>SUM(E79:E84)</f>
        <v>4733992.63</v>
      </c>
      <c r="F85" s="32">
        <f>SUM(F79:F84)</f>
        <v>6550400.9379785601</v>
      </c>
      <c r="G85" s="32">
        <f>SUM(G79:G84)</f>
        <v>5586032</v>
      </c>
      <c r="H85" s="33">
        <f>IF($H$56=Lists!$D$8, IFERROR(F85-E85, ""), IF($H$56=Lists!$D$9, IFERROR(G85-E85, ""), IFERROR(G85-F85, "")))</f>
        <v>-964368.9379785601</v>
      </c>
      <c r="I85" s="80"/>
      <c r="J85" s="54"/>
    </row>
    <row r="86" spans="1:10" ht="10" customHeight="1" x14ac:dyDescent="0.35">
      <c r="A86" s="53"/>
      <c r="J86" s="54"/>
    </row>
    <row r="87" spans="1:10" x14ac:dyDescent="0.35">
      <c r="A87" s="53"/>
      <c r="B87" s="138" t="s">
        <v>69</v>
      </c>
      <c r="C87" s="139"/>
      <c r="D87" s="139"/>
      <c r="E87" s="139"/>
      <c r="F87" s="139"/>
      <c r="G87" s="139"/>
      <c r="H87" s="139"/>
      <c r="I87" s="140"/>
      <c r="J87" s="54"/>
    </row>
    <row r="88" spans="1:10" ht="14.5" customHeight="1" x14ac:dyDescent="0.35">
      <c r="A88" s="53"/>
      <c r="B88" s="12" t="s">
        <v>70</v>
      </c>
      <c r="C88" s="13"/>
      <c r="D88" s="14"/>
      <c r="E88" s="166">
        <v>1838007</v>
      </c>
      <c r="F88" s="166">
        <v>2554458</v>
      </c>
      <c r="G88" s="107">
        <v>2500000</v>
      </c>
      <c r="H88" s="34">
        <f>IF($H$56=Lists!$D$8, IFERROR(F88-E88, ""), IF($H$56=Lists!$D$9, IFERROR(G88-E88, ""), IFERROR(G88-F88, "")))</f>
        <v>-54458</v>
      </c>
      <c r="I88" s="114"/>
      <c r="J88" s="54"/>
    </row>
    <row r="89" spans="1:10" x14ac:dyDescent="0.35">
      <c r="A89" s="53"/>
      <c r="B89" s="15" t="s">
        <v>71</v>
      </c>
      <c r="D89" s="16"/>
      <c r="E89" s="166"/>
      <c r="F89" s="107"/>
      <c r="G89" s="107">
        <v>853037</v>
      </c>
      <c r="H89" s="34">
        <f>IF($H$56=Lists!$D$8, IFERROR(F89-E89, ""), IF($H$56=Lists!$D$9, IFERROR(G89-E89, ""), IFERROR(G89-F89, "")))</f>
        <v>853037</v>
      </c>
      <c r="I89" s="179" t="s">
        <v>204</v>
      </c>
      <c r="J89" s="54"/>
    </row>
    <row r="90" spans="1:10" x14ac:dyDescent="0.35">
      <c r="A90" s="53"/>
      <c r="B90" s="15" t="s">
        <v>72</v>
      </c>
      <c r="D90" s="16"/>
      <c r="E90" s="166">
        <v>28668958</v>
      </c>
      <c r="F90" s="166">
        <v>36053085</v>
      </c>
      <c r="G90" s="107">
        <v>20669978.350000001</v>
      </c>
      <c r="H90" s="35">
        <f>IF($H$56=Lists!$D$8, IFERROR(F90-E90, ""), IF($H$56=Lists!$D$9, IFERROR(G90-E90, ""), IFERROR(G90-F90, "")))</f>
        <v>-15383106.649999999</v>
      </c>
      <c r="I90" s="109"/>
      <c r="J90" s="54"/>
    </row>
    <row r="91" spans="1:10" x14ac:dyDescent="0.35">
      <c r="A91" s="53"/>
      <c r="B91" s="38"/>
      <c r="C91" s="1"/>
      <c r="D91" s="156" t="s">
        <v>73</v>
      </c>
      <c r="E91" s="157">
        <f>SUM(E88:E90)</f>
        <v>30506965</v>
      </c>
      <c r="F91" s="36">
        <f t="shared" ref="F91:G91" si="5">SUM(F88:F90)</f>
        <v>38607543</v>
      </c>
      <c r="G91" s="36">
        <f t="shared" si="5"/>
        <v>24023015.350000001</v>
      </c>
      <c r="H91" s="34">
        <f>IF($H$56=Lists!$D$8, IFERROR(F91-E91, ""), IF($H$56=Lists!$D$9, IFERROR(G91-E91, ""), IFERROR(G91-F91, "")))</f>
        <v>-14584527.649999999</v>
      </c>
      <c r="I91" s="80"/>
      <c r="J91" s="54"/>
    </row>
    <row r="92" spans="1:10" x14ac:dyDescent="0.35">
      <c r="A92" s="53"/>
      <c r="B92" s="15" t="s">
        <v>74</v>
      </c>
      <c r="D92" s="16"/>
      <c r="E92" s="166">
        <v>1527169</v>
      </c>
      <c r="F92" s="166">
        <v>2995597.2434915775</v>
      </c>
      <c r="G92" s="108"/>
      <c r="H92" s="34">
        <f>IF($H$56=Lists!$D$8, IFERROR(F92-E92, ""), IF($H$56=Lists!$D$9, IFERROR(G92-E92, ""), IFERROR(G92-F92, "")))</f>
        <v>-2995597.2434915775</v>
      </c>
      <c r="I92" s="109"/>
      <c r="J92" s="54"/>
    </row>
    <row r="93" spans="1:10" x14ac:dyDescent="0.35">
      <c r="A93" s="53"/>
      <c r="B93" s="15" t="s">
        <v>75</v>
      </c>
      <c r="D93" s="16"/>
      <c r="E93" s="166"/>
      <c r="F93" s="166"/>
      <c r="G93" s="107"/>
      <c r="H93" s="34">
        <f>IF($H$56=Lists!$D$8, IFERROR(F93-E93, ""), IF($H$56=Lists!$D$9, IFERROR(G93-E93, ""), IFERROR(G93-F93, "")))</f>
        <v>0</v>
      </c>
      <c r="I93" s="177" t="s">
        <v>196</v>
      </c>
      <c r="J93" s="54"/>
    </row>
    <row r="94" spans="1:10" x14ac:dyDescent="0.35">
      <c r="A94" s="53"/>
      <c r="B94" s="15" t="s">
        <v>76</v>
      </c>
      <c r="D94" s="16"/>
      <c r="E94" s="166">
        <v>3235448</v>
      </c>
      <c r="F94" s="166">
        <v>3361060.1071975497</v>
      </c>
      <c r="G94" s="107">
        <v>2373058.6</v>
      </c>
      <c r="H94" s="34">
        <f>IF($H$56=Lists!$D$8, IFERROR(F94-E94, ""), IF($H$56=Lists!$D$9, IFERROR(G94-E94, ""), IFERROR(G94-F94, "")))</f>
        <v>-988001.50719754957</v>
      </c>
      <c r="I94" s="109"/>
      <c r="J94" s="54"/>
    </row>
    <row r="95" spans="1:10" x14ac:dyDescent="0.35">
      <c r="A95" s="53"/>
      <c r="B95" s="15" t="str">
        <f>IF(C53=Lists!J3, "GCCM Costs", IF(C53=Lists!J4, "Design-Build Costs", ""))</f>
        <v/>
      </c>
      <c r="D95" s="16"/>
      <c r="E95" s="107"/>
      <c r="F95" s="107"/>
      <c r="G95" s="107"/>
      <c r="H95" s="34">
        <f>IF($H$56=Lists!$D$8, IFERROR(F95-E95, ""), IF($H$56=Lists!$D$9, IFERROR(G95-E95, ""), IFERROR(G95-F95, "")))</f>
        <v>0</v>
      </c>
      <c r="I95" s="109"/>
      <c r="J95" s="54"/>
    </row>
    <row r="96" spans="1:10" x14ac:dyDescent="0.35">
      <c r="A96" s="53"/>
      <c r="B96" s="15" t="str">
        <f>IF(C53=Lists!J3, "GCCM Risk Contingency", "")</f>
        <v/>
      </c>
      <c r="D96" s="16"/>
      <c r="E96" s="107"/>
      <c r="F96" s="107"/>
      <c r="G96" s="107"/>
      <c r="H96" s="34">
        <f>IF($H$56=Lists!$D$8, IFERROR(F96-E96, ""), IF($H$56=Lists!$D$9, IFERROR(G96-E96, ""), IFERROR(G96-F96, "")))</f>
        <v>0</v>
      </c>
      <c r="I96" s="109"/>
      <c r="J96" s="54"/>
    </row>
    <row r="97" spans="1:10" x14ac:dyDescent="0.35">
      <c r="A97" s="53"/>
      <c r="B97" s="153"/>
      <c r="C97" s="154"/>
      <c r="D97" s="123" t="s">
        <v>77</v>
      </c>
      <c r="E97" s="157">
        <f>SUM(E91:E96)</f>
        <v>35269582</v>
      </c>
      <c r="F97" s="36">
        <f t="shared" ref="F97" si="6">SUM(F91:F96)</f>
        <v>44964200.350689128</v>
      </c>
      <c r="G97" s="36">
        <f>SUM(G91:G96)</f>
        <v>26396073.950000003</v>
      </c>
      <c r="H97" s="37">
        <f>IF($H$56=Lists!$D$8, IFERROR(F97-E97, ""), IF($H$56=Lists!$D$9, IFERROR(G97-E97, ""), IFERROR(G97-F97, "")))</f>
        <v>-18568126.400689125</v>
      </c>
      <c r="I97" s="72"/>
      <c r="J97" s="54"/>
    </row>
    <row r="98" spans="1:10" ht="10" customHeight="1" x14ac:dyDescent="0.35">
      <c r="A98" s="53"/>
      <c r="J98" s="54"/>
    </row>
    <row r="99" spans="1:10" x14ac:dyDescent="0.35">
      <c r="A99" s="53"/>
      <c r="B99" s="138" t="s">
        <v>78</v>
      </c>
      <c r="C99" s="139"/>
      <c r="D99" s="139"/>
      <c r="E99" s="139"/>
      <c r="F99" s="139"/>
      <c r="G99" s="139"/>
      <c r="H99" s="139"/>
      <c r="I99" s="140"/>
      <c r="J99" s="54"/>
    </row>
    <row r="100" spans="1:10" x14ac:dyDescent="0.35">
      <c r="A100" s="53"/>
      <c r="B100" s="38" t="s">
        <v>79</v>
      </c>
      <c r="D100" s="16"/>
      <c r="E100" s="174">
        <v>1612045</v>
      </c>
      <c r="F100" s="174">
        <v>1788183.442</v>
      </c>
      <c r="G100" s="175">
        <v>530613.81999999995</v>
      </c>
      <c r="H100" s="39">
        <f>IF($H$56=Lists!$D$8, IFERROR(F100-E100, ""), IF($H$56=Lists!$D$9, IFERROR(G100-E100, ""), IFERROR(G100-F100, "")))</f>
        <v>-1257569.622</v>
      </c>
      <c r="I100" s="110"/>
      <c r="J100" s="81"/>
    </row>
    <row r="101" spans="1:10" x14ac:dyDescent="0.35">
      <c r="A101" s="53"/>
      <c r="B101" s="38" t="s">
        <v>80</v>
      </c>
      <c r="D101" s="16"/>
      <c r="E101" s="174">
        <v>212840</v>
      </c>
      <c r="F101" s="174">
        <v>212843</v>
      </c>
      <c r="G101" s="175">
        <v>120167.58</v>
      </c>
      <c r="H101" s="39">
        <f>IF($H$56=Lists!$D$8, IFERROR(F101-E101, ""), IF($H$56=Lists!$D$9, IFERROR(G101-E101, ""), IFERROR(G101-F101, "")))</f>
        <v>-92675.42</v>
      </c>
      <c r="I101" s="110"/>
      <c r="J101" s="81"/>
    </row>
    <row r="102" spans="1:10" x14ac:dyDescent="0.35">
      <c r="A102" s="53"/>
      <c r="B102" s="38" t="s">
        <v>81</v>
      </c>
      <c r="D102" s="16"/>
      <c r="E102" s="166">
        <v>88385</v>
      </c>
      <c r="F102" s="166">
        <v>80716</v>
      </c>
      <c r="G102" s="167">
        <v>225000</v>
      </c>
      <c r="H102" s="40">
        <f>IF($H$56=Lists!$D$8, IFERROR(F102-E102, ""), IF($H$56=Lists!$D$9, IFERROR(G102-E102, ""), IFERROR(G102-F102, "")))</f>
        <v>144284</v>
      </c>
      <c r="I102" s="114" t="s">
        <v>205</v>
      </c>
      <c r="J102" s="54"/>
    </row>
    <row r="103" spans="1:10" x14ac:dyDescent="0.35">
      <c r="A103" s="53"/>
      <c r="B103" s="38" t="s">
        <v>82</v>
      </c>
      <c r="D103" s="16"/>
      <c r="E103" s="166">
        <v>1226971</v>
      </c>
      <c r="F103" s="166">
        <v>1423849.8</v>
      </c>
      <c r="G103" s="176">
        <v>345298</v>
      </c>
      <c r="H103" s="41">
        <f>IF($H$56=Lists!$D$8, IFERROR(F103-E103, ""), IF($H$56=Lists!$D$9, IFERROR(G103-E103, ""), IFERROR(G103-F103, "")))</f>
        <v>-1078551.8</v>
      </c>
      <c r="I103" s="178" t="s">
        <v>197</v>
      </c>
      <c r="J103" s="81"/>
    </row>
    <row r="104" spans="1:10" ht="15" thickBot="1" x14ac:dyDescent="0.4">
      <c r="A104" s="53"/>
      <c r="B104" s="158"/>
      <c r="C104" s="60"/>
      <c r="D104" s="124" t="s">
        <v>83</v>
      </c>
      <c r="E104" s="42">
        <f>SUM(E100:E103)</f>
        <v>3140241</v>
      </c>
      <c r="F104" s="42">
        <f>SUM(F100:F103)</f>
        <v>3505592.2420000001</v>
      </c>
      <c r="G104" s="42">
        <f>SUM(G100:G103)</f>
        <v>1221079.3999999999</v>
      </c>
      <c r="H104" s="37">
        <f>IF($H$56=Lists!$D$8, IFERROR(F104-E104, ""), IF($H$56=Lists!$D$9, IFERROR(G104-E104, ""), IFERROR(G104-F104, "")))</f>
        <v>-2284512.8420000002</v>
      </c>
      <c r="I104" s="82"/>
      <c r="J104" s="81"/>
    </row>
    <row r="105" spans="1:10" ht="19.5" thickTop="1" thickBot="1" x14ac:dyDescent="0.5">
      <c r="A105" s="53"/>
      <c r="B105" s="83" t="s">
        <v>84</v>
      </c>
      <c r="C105" s="84"/>
      <c r="D105" s="84"/>
      <c r="E105" s="85">
        <f>SUM(E76,E85,E97,E104)</f>
        <v>43143815.630000003</v>
      </c>
      <c r="F105" s="85">
        <f>SUM(F76,F85,F97,F104)</f>
        <v>55020193.530667685</v>
      </c>
      <c r="G105" s="85">
        <f>SUM(G76,G85,G97,G104)</f>
        <v>33203185.350000001</v>
      </c>
      <c r="H105" s="85">
        <f>SUM(H76,H85,H97,H104)</f>
        <v>-21817008.180667683</v>
      </c>
      <c r="I105" s="86"/>
      <c r="J105" s="81"/>
    </row>
    <row r="106" spans="1:10" ht="10" customHeight="1" thickTop="1" x14ac:dyDescent="0.35">
      <c r="A106" s="53"/>
      <c r="B106" s="115"/>
      <c r="C106" s="115"/>
      <c r="D106" s="115"/>
      <c r="E106" s="43"/>
      <c r="F106" s="43"/>
      <c r="G106" s="43"/>
      <c r="H106" s="43"/>
      <c r="I106" s="112"/>
      <c r="J106" s="81"/>
    </row>
    <row r="107" spans="1:10" s="1" customFormat="1" x14ac:dyDescent="0.35">
      <c r="A107" s="56"/>
      <c r="B107" s="216" t="str">
        <f>IF(ReportType=Lists!$O$2, "", "Close-Out Information")</f>
        <v/>
      </c>
      <c r="C107" s="217"/>
      <c r="D107" s="217"/>
      <c r="E107" s="217"/>
      <c r="F107" s="217"/>
      <c r="G107" s="217"/>
      <c r="H107" s="217"/>
      <c r="I107" s="218"/>
      <c r="J107" s="57"/>
    </row>
    <row r="108" spans="1:10" s="1" customFormat="1" x14ac:dyDescent="0.35">
      <c r="A108" s="56"/>
      <c r="B108" s="44"/>
      <c r="C108" s="235"/>
      <c r="D108" s="235"/>
      <c r="E108" s="235" t="str">
        <f>IF(ReportType=Lists!$O$2, "", "NOTES")</f>
        <v/>
      </c>
      <c r="F108" s="235"/>
      <c r="G108" s="235"/>
      <c r="H108" s="235"/>
      <c r="I108" s="236"/>
      <c r="J108" s="57"/>
    </row>
    <row r="109" spans="1:10" ht="15" customHeight="1" x14ac:dyDescent="0.35">
      <c r="A109" s="53"/>
      <c r="B109" s="71" t="str">
        <f>IF(ReportType=Lists!$O$2, "", "Number of Change Orders")</f>
        <v/>
      </c>
      <c r="C109" s="219"/>
      <c r="D109" s="220"/>
      <c r="E109" s="232"/>
      <c r="F109" s="233"/>
      <c r="G109" s="233"/>
      <c r="H109" s="233"/>
      <c r="I109" s="234"/>
      <c r="J109" s="54"/>
    </row>
    <row r="110" spans="1:10" ht="15" customHeight="1" x14ac:dyDescent="0.35">
      <c r="A110" s="53"/>
      <c r="B110" s="71" t="str">
        <f>IF(ReportType=Lists!$O$2, "", "Total Value of Change Orders")</f>
        <v/>
      </c>
      <c r="C110" s="237"/>
      <c r="D110" s="238"/>
      <c r="E110" s="117"/>
      <c r="F110" s="118"/>
      <c r="G110" s="118"/>
      <c r="H110" s="118"/>
      <c r="I110" s="119"/>
      <c r="J110" s="54"/>
    </row>
    <row r="111" spans="1:10" ht="15" customHeight="1" x14ac:dyDescent="0.35">
      <c r="A111" s="53"/>
      <c r="B111" s="71" t="str">
        <f>IF(ReportType=Lists!$O$2, "", "Outstanding Liabilities")</f>
        <v/>
      </c>
      <c r="C111" s="237"/>
      <c r="D111" s="238"/>
      <c r="E111" s="117"/>
      <c r="F111" s="118"/>
      <c r="G111" s="118"/>
      <c r="H111" s="118"/>
      <c r="I111" s="119"/>
      <c r="J111" s="54"/>
    </row>
    <row r="112" spans="1:10" x14ac:dyDescent="0.35">
      <c r="A112" s="53"/>
      <c r="B112" s="18" t="str">
        <f>IF(ReportType=Lists!$O$2, "", "Unsettled Claims")</f>
        <v/>
      </c>
      <c r="C112" s="230"/>
      <c r="D112" s="231"/>
      <c r="E112" s="232"/>
      <c r="F112" s="233"/>
      <c r="G112" s="233"/>
      <c r="H112" s="233"/>
      <c r="I112" s="234"/>
      <c r="J112" s="54"/>
    </row>
    <row r="113" spans="1:10" ht="10" customHeight="1" x14ac:dyDescent="0.35">
      <c r="A113" s="53"/>
      <c r="J113" s="54"/>
    </row>
    <row r="114" spans="1:10" ht="15" thickBot="1" x14ac:dyDescent="0.4">
      <c r="A114" s="53"/>
      <c r="B114" s="1" t="s">
        <v>85</v>
      </c>
      <c r="J114" s="54"/>
    </row>
    <row r="115" spans="1:10" x14ac:dyDescent="0.35">
      <c r="A115" s="53"/>
      <c r="B115" s="180" t="s">
        <v>207</v>
      </c>
      <c r="C115" s="181"/>
      <c r="D115" s="181"/>
      <c r="E115" s="181"/>
      <c r="F115" s="181"/>
      <c r="G115" s="181"/>
      <c r="H115" s="181"/>
      <c r="I115" s="182"/>
      <c r="J115" s="54"/>
    </row>
    <row r="116" spans="1:10" x14ac:dyDescent="0.35">
      <c r="A116" s="53"/>
      <c r="B116" s="183" t="s">
        <v>213</v>
      </c>
      <c r="C116" s="184"/>
      <c r="D116" s="184"/>
      <c r="E116" s="184"/>
      <c r="F116" s="184"/>
      <c r="G116" s="184"/>
      <c r="H116" s="184"/>
      <c r="I116" s="185"/>
      <c r="J116" s="54"/>
    </row>
    <row r="117" spans="1:10" x14ac:dyDescent="0.35">
      <c r="A117" s="53"/>
      <c r="B117" s="183" t="s">
        <v>208</v>
      </c>
      <c r="C117" s="184"/>
      <c r="D117" s="184"/>
      <c r="E117" s="184"/>
      <c r="F117" s="184"/>
      <c r="G117" s="184"/>
      <c r="H117" s="184"/>
      <c r="I117" s="185"/>
      <c r="J117" s="54"/>
    </row>
    <row r="118" spans="1:10" x14ac:dyDescent="0.35">
      <c r="A118" s="53"/>
      <c r="B118" s="183"/>
      <c r="C118" s="184"/>
      <c r="D118" s="184"/>
      <c r="E118" s="184"/>
      <c r="F118" s="184"/>
      <c r="G118" s="184"/>
      <c r="H118" s="184"/>
      <c r="I118" s="185"/>
      <c r="J118" s="54"/>
    </row>
    <row r="119" spans="1:10" x14ac:dyDescent="0.35">
      <c r="A119" s="53"/>
      <c r="B119" s="183"/>
      <c r="C119" s="184"/>
      <c r="D119" s="184"/>
      <c r="E119" s="184"/>
      <c r="F119" s="184"/>
      <c r="G119" s="184"/>
      <c r="H119" s="184"/>
      <c r="I119" s="185"/>
      <c r="J119" s="54"/>
    </row>
    <row r="120" spans="1:10" x14ac:dyDescent="0.35">
      <c r="A120" s="53"/>
      <c r="B120" s="183"/>
      <c r="C120" s="184"/>
      <c r="D120" s="184"/>
      <c r="E120" s="184"/>
      <c r="F120" s="184"/>
      <c r="G120" s="184"/>
      <c r="H120" s="184"/>
      <c r="I120" s="185"/>
      <c r="J120" s="54"/>
    </row>
    <row r="121" spans="1:10" x14ac:dyDescent="0.35">
      <c r="A121" s="53"/>
      <c r="B121" s="183"/>
      <c r="C121" s="184"/>
      <c r="D121" s="184"/>
      <c r="E121" s="184"/>
      <c r="F121" s="184"/>
      <c r="G121" s="184"/>
      <c r="H121" s="184"/>
      <c r="I121" s="185"/>
      <c r="J121" s="54"/>
    </row>
    <row r="122" spans="1:10" x14ac:dyDescent="0.35">
      <c r="A122" s="53"/>
      <c r="B122" s="183"/>
      <c r="C122" s="184"/>
      <c r="D122" s="184"/>
      <c r="E122" s="184"/>
      <c r="F122" s="184"/>
      <c r="G122" s="184"/>
      <c r="H122" s="184"/>
      <c r="I122" s="185"/>
      <c r="J122" s="54"/>
    </row>
    <row r="123" spans="1:10" x14ac:dyDescent="0.35">
      <c r="A123" s="53"/>
      <c r="B123" s="183"/>
      <c r="C123" s="184"/>
      <c r="D123" s="184"/>
      <c r="E123" s="184"/>
      <c r="F123" s="184"/>
      <c r="G123" s="184"/>
      <c r="H123" s="184"/>
      <c r="I123" s="185"/>
      <c r="J123" s="54"/>
    </row>
    <row r="124" spans="1:10" x14ac:dyDescent="0.35">
      <c r="A124" s="53"/>
      <c r="B124" s="183"/>
      <c r="C124" s="184"/>
      <c r="D124" s="184"/>
      <c r="E124" s="184"/>
      <c r="F124" s="184"/>
      <c r="G124" s="184"/>
      <c r="H124" s="184"/>
      <c r="I124" s="185"/>
      <c r="J124" s="54"/>
    </row>
    <row r="125" spans="1:10" x14ac:dyDescent="0.35">
      <c r="A125" s="53"/>
      <c r="B125" s="183"/>
      <c r="C125" s="184"/>
      <c r="D125" s="184"/>
      <c r="E125" s="184"/>
      <c r="F125" s="184"/>
      <c r="G125" s="184"/>
      <c r="H125" s="184"/>
      <c r="I125" s="185"/>
      <c r="J125" s="54"/>
    </row>
    <row r="126" spans="1:10" x14ac:dyDescent="0.35">
      <c r="A126" s="53"/>
      <c r="B126" s="183"/>
      <c r="C126" s="184"/>
      <c r="D126" s="184"/>
      <c r="E126" s="184"/>
      <c r="F126" s="184"/>
      <c r="G126" s="184"/>
      <c r="H126" s="184"/>
      <c r="I126" s="185"/>
      <c r="J126" s="54"/>
    </row>
    <row r="127" spans="1:10" x14ac:dyDescent="0.35">
      <c r="A127" s="53"/>
      <c r="B127" s="183"/>
      <c r="C127" s="184"/>
      <c r="D127" s="184"/>
      <c r="E127" s="184"/>
      <c r="F127" s="184"/>
      <c r="G127" s="184"/>
      <c r="H127" s="184"/>
      <c r="I127" s="185"/>
      <c r="J127" s="54"/>
    </row>
    <row r="128" spans="1:10" x14ac:dyDescent="0.35">
      <c r="A128" s="53"/>
      <c r="B128" s="183"/>
      <c r="C128" s="184"/>
      <c r="D128" s="184"/>
      <c r="E128" s="184"/>
      <c r="F128" s="184"/>
      <c r="G128" s="184"/>
      <c r="H128" s="184"/>
      <c r="I128" s="185"/>
      <c r="J128" s="54"/>
    </row>
    <row r="129" spans="1:10" x14ac:dyDescent="0.35">
      <c r="A129" s="53"/>
      <c r="B129" s="183"/>
      <c r="C129" s="184"/>
      <c r="D129" s="184"/>
      <c r="E129" s="184"/>
      <c r="F129" s="184"/>
      <c r="G129" s="184"/>
      <c r="H129" s="184"/>
      <c r="I129" s="185"/>
      <c r="J129" s="54"/>
    </row>
    <row r="130" spans="1:10" x14ac:dyDescent="0.35">
      <c r="A130" s="53"/>
      <c r="B130" s="183"/>
      <c r="C130" s="184"/>
      <c r="D130" s="184"/>
      <c r="E130" s="184"/>
      <c r="F130" s="184"/>
      <c r="G130" s="184"/>
      <c r="H130" s="184"/>
      <c r="I130" s="185"/>
      <c r="J130" s="54"/>
    </row>
    <row r="131" spans="1:10" x14ac:dyDescent="0.35">
      <c r="A131" s="53"/>
      <c r="B131" s="183"/>
      <c r="C131" s="184"/>
      <c r="D131" s="184"/>
      <c r="E131" s="184"/>
      <c r="F131" s="184"/>
      <c r="G131" s="184"/>
      <c r="H131" s="184"/>
      <c r="I131" s="185"/>
      <c r="J131" s="54"/>
    </row>
    <row r="132" spans="1:10" x14ac:dyDescent="0.35">
      <c r="A132" s="53"/>
      <c r="B132" s="183"/>
      <c r="C132" s="184"/>
      <c r="D132" s="184"/>
      <c r="E132" s="184"/>
      <c r="F132" s="184"/>
      <c r="G132" s="184"/>
      <c r="H132" s="184"/>
      <c r="I132" s="185"/>
      <c r="J132" s="54"/>
    </row>
    <row r="133" spans="1:10" x14ac:dyDescent="0.35">
      <c r="A133" s="53"/>
      <c r="B133" s="183"/>
      <c r="C133" s="184"/>
      <c r="D133" s="184"/>
      <c r="E133" s="184"/>
      <c r="F133" s="184"/>
      <c r="G133" s="184"/>
      <c r="H133" s="184"/>
      <c r="I133" s="185"/>
      <c r="J133" s="54"/>
    </row>
    <row r="134" spans="1:10" ht="15" thickBot="1" x14ac:dyDescent="0.4">
      <c r="A134" s="53"/>
      <c r="B134" s="186"/>
      <c r="C134" s="187"/>
      <c r="D134" s="187"/>
      <c r="E134" s="187"/>
      <c r="F134" s="187"/>
      <c r="G134" s="187"/>
      <c r="H134" s="187"/>
      <c r="I134" s="188"/>
      <c r="J134" s="54"/>
    </row>
    <row r="135" spans="1:10" ht="10" customHeight="1" thickBot="1" x14ac:dyDescent="0.4">
      <c r="A135" s="75"/>
      <c r="B135" s="59"/>
      <c r="C135" s="59"/>
      <c r="D135" s="59"/>
      <c r="E135" s="59"/>
      <c r="F135" s="59"/>
      <c r="G135" s="59"/>
      <c r="H135" s="59"/>
      <c r="I135" s="59"/>
      <c r="J135" s="77"/>
    </row>
  </sheetData>
  <sheetProtection formatCells="0" formatColumns="0" formatRows="0" insertRows="0" insertHyperlinks="0"/>
  <mergeCells count="22">
    <mergeCell ref="C112:D112"/>
    <mergeCell ref="E109:I109"/>
    <mergeCell ref="E112:I112"/>
    <mergeCell ref="C108:D108"/>
    <mergeCell ref="E108:I108"/>
    <mergeCell ref="C110:D110"/>
    <mergeCell ref="C111:D111"/>
    <mergeCell ref="C5:H5"/>
    <mergeCell ref="C7:H7"/>
    <mergeCell ref="C6:H6"/>
    <mergeCell ref="B107:I107"/>
    <mergeCell ref="C109:D109"/>
    <mergeCell ref="C10:H10"/>
    <mergeCell ref="C11:H11"/>
    <mergeCell ref="C12:H12"/>
    <mergeCell ref="G51:H51"/>
    <mergeCell ref="G52:H52"/>
    <mergeCell ref="G53:H53"/>
    <mergeCell ref="E51:F51"/>
    <mergeCell ref="C51:D51"/>
    <mergeCell ref="C52:D52"/>
    <mergeCell ref="C53:D53"/>
  </mergeCells>
  <conditionalFormatting sqref="A1:J30">
    <cfRule type="expression" dxfId="10" priority="19">
      <formula>CELL("PROTECT", A1)=0</formula>
    </cfRule>
  </conditionalFormatting>
  <conditionalFormatting sqref="A32:J75">
    <cfRule type="expression" dxfId="9" priority="13">
      <formula>CELL("PROTECT", A32)=0</formula>
    </cfRule>
  </conditionalFormatting>
  <conditionalFormatting sqref="A86:J94">
    <cfRule type="expression" dxfId="8" priority="1">
      <formula>CELL("PROTECT", A86)=0</formula>
    </cfRule>
  </conditionalFormatting>
  <conditionalFormatting sqref="A95:J99 A104:J109 A110:C111 E110:J111 A112:J114 A31:G31 J31 A76 C76:J76 A77:J78 A79:D84 A85 C85:J85">
    <cfRule type="expression" dxfId="7" priority="24">
      <formula>CELL("PROTECT", A31)=0</formula>
    </cfRule>
  </conditionalFormatting>
  <conditionalFormatting sqref="A100:J103">
    <cfRule type="expression" dxfId="6" priority="3">
      <formula>CELL("PROTECT", A100)=0</formula>
    </cfRule>
  </conditionalFormatting>
  <conditionalFormatting sqref="A115:J135">
    <cfRule type="expression" dxfId="5" priority="2">
      <formula>CELL("PROTECT", A115)=0</formula>
    </cfRule>
  </conditionalFormatting>
  <conditionalFormatting sqref="E79:G80 E81 G81">
    <cfRule type="expression" dxfId="3" priority="12">
      <formula>CELL("PROTECT", E79)=0</formula>
    </cfRule>
  </conditionalFormatting>
  <conditionalFormatting sqref="E95:I96">
    <cfRule type="expression" dxfId="2" priority="23">
      <formula>$B95=""</formula>
    </cfRule>
  </conditionalFormatting>
  <conditionalFormatting sqref="E82:J84">
    <cfRule type="expression" dxfId="1" priority="11">
      <formula>CELL("PROTECT", E82)=0</formula>
    </cfRule>
  </conditionalFormatting>
  <conditionalFormatting sqref="H79:J81">
    <cfRule type="expression" dxfId="0" priority="9">
      <formula>CELL("PROTECT", H79)=0</formula>
    </cfRule>
  </conditionalFormatting>
  <dataValidations disablePrompts="1" count="1">
    <dataValidation type="list" allowBlank="1" showInputMessage="1" showErrorMessage="1" sqref="K63" xr:uid="{00000000-0002-0000-0100-000000000000}">
      <formula1>"PMoptions"</formula1>
    </dataValidation>
  </dataValidations>
  <hyperlinks>
    <hyperlink ref="C12" r:id="rId1" xr:uid="{851535DF-48D2-4951-87C3-2EB1162CEFFA}"/>
  </hyperlinks>
  <pageMargins left="0.45" right="0.45" top="0.5" bottom="0.5" header="0.3" footer="0.3"/>
  <pageSetup scale="66" fitToHeight="2" orientation="portrait" r:id="rId2"/>
  <headerFooter>
    <oddFooter>&amp;C&amp;P</oddFooter>
  </headerFooter>
  <rowBreaks count="1" manualBreakCount="1">
    <brk id="71" max="9" man="1"/>
  </rowBreaks>
  <legacyDrawing r:id="rId3"/>
  <extLst>
    <ext xmlns:x14="http://schemas.microsoft.com/office/spreadsheetml/2009/9/main" uri="{78C0D931-6437-407d-A8EE-F0AAD7539E65}">
      <x14:conditionalFormattings>
        <x14:conditionalFormatting xmlns:xm="http://schemas.microsoft.com/office/excel/2006/main">
          <x14:cfRule type="expression" priority="22"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disablePrompts="1" count="3">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53DDE2-230C-473B-9B12-D567FD3CB0D1}">
  <dimension ref="A1:R1"/>
  <sheetViews>
    <sheetView showGridLines="0" workbookViewId="0"/>
  </sheetViews>
  <sheetFormatPr defaultRowHeight="14.5" x14ac:dyDescent="0.35"/>
  <sheetData>
    <row r="1" spans="1:18" ht="21" x14ac:dyDescent="0.5">
      <c r="A1" s="144" t="s">
        <v>86</v>
      </c>
      <c r="B1" s="145"/>
      <c r="C1" s="145"/>
      <c r="D1" s="145"/>
      <c r="E1" s="145"/>
      <c r="F1" s="145"/>
      <c r="G1" s="145"/>
      <c r="H1" s="145"/>
      <c r="I1" s="145"/>
      <c r="J1" s="145"/>
      <c r="K1" s="145"/>
      <c r="L1" s="145"/>
      <c r="M1" s="145"/>
      <c r="N1" s="145"/>
      <c r="O1" s="145"/>
      <c r="P1" s="145"/>
      <c r="Q1" s="145"/>
      <c r="R1" s="145"/>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EED4E03-9EE5-45FE-BBBE-0B8FBAA19429}">
  <dimension ref="A1:R1"/>
  <sheetViews>
    <sheetView showGridLines="0" workbookViewId="0"/>
  </sheetViews>
  <sheetFormatPr defaultRowHeight="14.5" x14ac:dyDescent="0.35"/>
  <sheetData>
    <row r="1" spans="1:18" ht="21" x14ac:dyDescent="0.5">
      <c r="A1" s="144" t="s">
        <v>86</v>
      </c>
      <c r="B1" s="145"/>
      <c r="C1" s="145"/>
      <c r="D1" s="145"/>
      <c r="E1" s="145"/>
      <c r="F1" s="145"/>
      <c r="G1" s="145"/>
      <c r="H1" s="145"/>
      <c r="I1" s="145"/>
      <c r="J1" s="145"/>
      <c r="K1" s="145"/>
      <c r="L1" s="145"/>
      <c r="M1" s="145"/>
      <c r="N1" s="145"/>
      <c r="O1" s="145"/>
      <c r="P1" s="145"/>
      <c r="Q1" s="145"/>
      <c r="R1" s="145"/>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D40A7D-BFAA-4135-A07E-9ED6E1DFC08E}">
  <dimension ref="A1:R1"/>
  <sheetViews>
    <sheetView showGridLines="0" workbookViewId="0"/>
  </sheetViews>
  <sheetFormatPr defaultRowHeight="14.5" x14ac:dyDescent="0.35"/>
  <sheetData>
    <row r="1" spans="1:18" ht="21" x14ac:dyDescent="0.5">
      <c r="A1" s="144" t="s">
        <v>86</v>
      </c>
      <c r="B1" s="145"/>
      <c r="C1" s="145"/>
      <c r="D1" s="145"/>
      <c r="E1" s="145"/>
      <c r="F1" s="145"/>
      <c r="G1" s="145"/>
      <c r="H1" s="145"/>
      <c r="I1" s="145"/>
      <c r="J1" s="145"/>
      <c r="K1" s="145"/>
      <c r="L1" s="145"/>
      <c r="M1" s="145"/>
      <c r="N1" s="145"/>
      <c r="O1" s="145"/>
      <c r="P1" s="145"/>
      <c r="Q1" s="145"/>
      <c r="R1" s="145"/>
    </row>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A330D6-8F63-4409-B5D6-1DB5A8120B80}">
  <dimension ref="A1:R1"/>
  <sheetViews>
    <sheetView showGridLines="0" workbookViewId="0"/>
  </sheetViews>
  <sheetFormatPr defaultRowHeight="14.5" x14ac:dyDescent="0.35"/>
  <sheetData>
    <row r="1" spans="1:18" ht="21" x14ac:dyDescent="0.5">
      <c r="A1" s="144" t="s">
        <v>86</v>
      </c>
      <c r="B1" s="145"/>
      <c r="C1" s="145"/>
      <c r="D1" s="145"/>
      <c r="E1" s="145"/>
      <c r="F1" s="145"/>
      <c r="G1" s="145"/>
      <c r="H1" s="145"/>
      <c r="I1" s="145"/>
      <c r="J1" s="145"/>
      <c r="K1" s="145"/>
      <c r="L1" s="145"/>
      <c r="M1" s="145"/>
      <c r="N1" s="145"/>
      <c r="O1" s="145"/>
      <c r="P1" s="145"/>
      <c r="Q1" s="145"/>
      <c r="R1" s="145"/>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A570A2-5C53-4648-B432-E375B70C8E28}">
  <dimension ref="A1:R1"/>
  <sheetViews>
    <sheetView showGridLines="0" workbookViewId="0"/>
  </sheetViews>
  <sheetFormatPr defaultRowHeight="14.5" x14ac:dyDescent="0.35"/>
  <sheetData>
    <row r="1" spans="1:18" ht="21" x14ac:dyDescent="0.5">
      <c r="A1" s="144" t="s">
        <v>86</v>
      </c>
      <c r="B1" s="145"/>
      <c r="C1" s="145"/>
      <c r="D1" s="145"/>
      <c r="E1" s="145"/>
      <c r="F1" s="145"/>
      <c r="G1" s="145"/>
      <c r="H1" s="145"/>
      <c r="I1" s="145"/>
      <c r="J1" s="145"/>
      <c r="K1" s="145"/>
      <c r="L1" s="145"/>
      <c r="M1" s="145"/>
      <c r="N1" s="145"/>
      <c r="O1" s="145"/>
      <c r="P1" s="145"/>
      <c r="Q1" s="145"/>
      <c r="R1" s="145"/>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4.5" x14ac:dyDescent="0.35"/>
  <cols>
    <col min="2" max="2" width="50.1796875" bestFit="1" customWidth="1"/>
    <col min="8" max="8" width="9.1796875" style="2"/>
    <col min="13" max="13" width="15.453125" bestFit="1" customWidth="1"/>
    <col min="15" max="15" width="58.81640625" bestFit="1" customWidth="1"/>
  </cols>
  <sheetData>
    <row r="1" spans="2:15" x14ac:dyDescent="0.35">
      <c r="B1" s="1" t="s">
        <v>32</v>
      </c>
      <c r="C1" s="1"/>
      <c r="D1" s="1" t="s">
        <v>87</v>
      </c>
      <c r="E1" s="1"/>
      <c r="F1" s="1" t="s">
        <v>88</v>
      </c>
      <c r="G1" s="1"/>
      <c r="H1" s="94"/>
      <c r="I1" s="1"/>
      <c r="J1" s="1"/>
      <c r="K1" s="1"/>
      <c r="L1" s="1"/>
      <c r="M1" s="1" t="s">
        <v>89</v>
      </c>
      <c r="N1" s="1"/>
      <c r="O1" s="1" t="s">
        <v>90</v>
      </c>
    </row>
    <row r="2" spans="2:15" ht="15" customHeight="1" x14ac:dyDescent="0.35">
      <c r="B2" t="s">
        <v>91</v>
      </c>
      <c r="D2" t="s">
        <v>92</v>
      </c>
      <c r="F2" t="s">
        <v>93</v>
      </c>
      <c r="H2" s="2" t="s">
        <v>94</v>
      </c>
      <c r="J2" t="s">
        <v>95</v>
      </c>
      <c r="M2" t="s">
        <v>3</v>
      </c>
      <c r="O2" t="s">
        <v>2</v>
      </c>
    </row>
    <row r="3" spans="2:15" ht="15" customHeight="1" x14ac:dyDescent="0.35">
      <c r="B3" t="s">
        <v>96</v>
      </c>
      <c r="D3" t="s">
        <v>97</v>
      </c>
      <c r="F3" t="s">
        <v>4</v>
      </c>
      <c r="H3" s="3" t="s">
        <v>98</v>
      </c>
      <c r="J3" t="s">
        <v>99</v>
      </c>
      <c r="M3" t="str">
        <f ca="1">TEXT(DATE(YEAR(TODAY()), MONTH(TODAY())+ROWS($M$2:$M3)-1, DAY(1)), "MMMM YYYY")</f>
        <v>August 2026</v>
      </c>
      <c r="O3" t="s">
        <v>100</v>
      </c>
    </row>
    <row r="4" spans="2:15" ht="15" customHeight="1" x14ac:dyDescent="0.35">
      <c r="B4" t="s">
        <v>101</v>
      </c>
      <c r="F4" t="s">
        <v>102</v>
      </c>
      <c r="H4" s="2" t="s">
        <v>103</v>
      </c>
      <c r="J4" t="s">
        <v>104</v>
      </c>
      <c r="M4" t="str">
        <f ca="1">TEXT(DATE(YEAR(TODAY()), MONTH(TODAY())+ROWS($M$2:$M4)-1, DAY(1)), "MMMM YYYY")</f>
        <v>September 2026</v>
      </c>
    </row>
    <row r="5" spans="2:15" ht="15" customHeight="1" x14ac:dyDescent="0.35">
      <c r="B5" t="s">
        <v>105</v>
      </c>
      <c r="H5" s="3" t="s">
        <v>106</v>
      </c>
      <c r="J5" t="s">
        <v>102</v>
      </c>
      <c r="M5" t="str">
        <f ca="1">TEXT(DATE(YEAR(TODAY()), MONTH(TODAY())+ROWS($M$2:$M5)-1, DAY(1)), "MMMM YYYY")</f>
        <v>October 2026</v>
      </c>
    </row>
    <row r="6" spans="2:15" ht="15" customHeight="1" x14ac:dyDescent="0.35">
      <c r="B6" t="s">
        <v>107</v>
      </c>
      <c r="H6" s="2" t="s">
        <v>108</v>
      </c>
      <c r="M6" t="str">
        <f ca="1">TEXT(DATE(YEAR(TODAY()), MONTH(TODAY())+ROWS($M$2:$M6)-1, DAY(1)), "MMMM YYYY")</f>
        <v>November 2026</v>
      </c>
    </row>
    <row r="7" spans="2:15" ht="15" customHeight="1" x14ac:dyDescent="0.35">
      <c r="B7" t="s">
        <v>109</v>
      </c>
      <c r="H7" s="3" t="s">
        <v>110</v>
      </c>
      <c r="M7" t="str">
        <f ca="1">TEXT(DATE(YEAR(TODAY()), MONTH(TODAY())+ROWS($M$2:$M7)-1, DAY(1)), "MMMM YYYY")</f>
        <v>December 2026</v>
      </c>
    </row>
    <row r="8" spans="2:15" ht="15" customHeight="1" x14ac:dyDescent="0.35">
      <c r="B8" t="s">
        <v>111</v>
      </c>
      <c r="D8" t="s">
        <v>112</v>
      </c>
      <c r="H8" s="2" t="s">
        <v>113</v>
      </c>
      <c r="M8" t="str">
        <f ca="1">TEXT(DATE(YEAR(TODAY()), MONTH(TODAY())+ROWS($M$2:$M8)-1, DAY(1)), "MMMM YYYY")</f>
        <v>January 2027</v>
      </c>
    </row>
    <row r="9" spans="2:15" ht="15" customHeight="1" x14ac:dyDescent="0.35">
      <c r="B9" t="s">
        <v>114</v>
      </c>
      <c r="D9" t="s">
        <v>115</v>
      </c>
      <c r="H9" s="3" t="s">
        <v>116</v>
      </c>
      <c r="M9" t="str">
        <f ca="1">TEXT(DATE(YEAR(TODAY()), MONTH(TODAY())+ROWS($M$2:$M9)-1, DAY(1)), "MMMM YYYY")</f>
        <v>February 2027</v>
      </c>
    </row>
    <row r="10" spans="2:15" ht="15" customHeight="1" x14ac:dyDescent="0.35">
      <c r="B10" t="s">
        <v>117</v>
      </c>
      <c r="D10" t="s">
        <v>41</v>
      </c>
      <c r="H10" s="2" t="s">
        <v>118</v>
      </c>
      <c r="M10" t="str">
        <f ca="1">TEXT(DATE(YEAR(TODAY()), MONTH(TODAY())+ROWS($M$2:$M10)-1, DAY(1)), "MMMM YYYY")</f>
        <v>March 2027</v>
      </c>
    </row>
    <row r="11" spans="2:15" ht="15" customHeight="1" x14ac:dyDescent="0.35">
      <c r="B11" t="s">
        <v>119</v>
      </c>
      <c r="H11" s="3" t="s">
        <v>120</v>
      </c>
      <c r="M11" t="str">
        <f ca="1">TEXT(DATE(YEAR(TODAY()), MONTH(TODAY())+ROWS($M$2:$M11)-1, DAY(1)), "MMMM YYYY")</f>
        <v>April 2027</v>
      </c>
    </row>
    <row r="12" spans="2:15" ht="15" customHeight="1" x14ac:dyDescent="0.35">
      <c r="B12" t="s">
        <v>121</v>
      </c>
      <c r="H12" s="3" t="s">
        <v>122</v>
      </c>
      <c r="M12" t="str">
        <f ca="1">TEXT(DATE(YEAR(TODAY()), MONTH(TODAY())+ROWS($M$2:$M12)-1, DAY(1)), "MMMM YYYY")</f>
        <v>May 2027</v>
      </c>
    </row>
    <row r="13" spans="2:15" ht="15" customHeight="1" x14ac:dyDescent="0.35">
      <c r="B13" t="s">
        <v>123</v>
      </c>
      <c r="H13" s="3" t="s">
        <v>124</v>
      </c>
      <c r="M13" t="str">
        <f ca="1">TEXT(DATE(YEAR(TODAY()), MONTH(TODAY())+ROWS($M$2:$M13)-1, DAY(1)), "MMMM YYYY")</f>
        <v>June 2027</v>
      </c>
    </row>
    <row r="14" spans="2:15" ht="15" customHeight="1" x14ac:dyDescent="0.35">
      <c r="B14" t="s">
        <v>125</v>
      </c>
      <c r="H14" s="2" t="s">
        <v>126</v>
      </c>
      <c r="M14" t="str">
        <f ca="1">TEXT(DATE(YEAR(TODAY()), MONTH(TODAY())+ROWS($M$2:$M14)-1, DAY(1)), "MMMM YYYY")</f>
        <v>July 2027</v>
      </c>
    </row>
    <row r="15" spans="2:15" ht="15" customHeight="1" x14ac:dyDescent="0.35">
      <c r="B15" t="s">
        <v>127</v>
      </c>
      <c r="H15" s="3" t="s">
        <v>128</v>
      </c>
      <c r="M15" t="str">
        <f ca="1">TEXT(DATE(YEAR(TODAY()), MONTH(TODAY())+ROWS($M$2:$M15)-1, DAY(1)), "MMMM YYYY")</f>
        <v>August 2027</v>
      </c>
    </row>
    <row r="16" spans="2:15" ht="15" customHeight="1" x14ac:dyDescent="0.35">
      <c r="B16" t="s">
        <v>129</v>
      </c>
      <c r="H16" s="2" t="s">
        <v>130</v>
      </c>
      <c r="M16" t="str">
        <f ca="1">TEXT(DATE(YEAR(TODAY()), MONTH(TODAY())+ROWS($M$2:$M16)-1, DAY(1)), "MMMM YYYY")</f>
        <v>September 2027</v>
      </c>
    </row>
    <row r="17" spans="2:13" ht="15" customHeight="1" x14ac:dyDescent="0.35">
      <c r="B17" t="s">
        <v>131</v>
      </c>
      <c r="H17" s="3" t="s">
        <v>132</v>
      </c>
      <c r="M17" t="str">
        <f ca="1">TEXT(DATE(YEAR(TODAY()), MONTH(TODAY())+ROWS($M$2:$M17)-1, DAY(1)), "MMMM YYYY")</f>
        <v>October 2027</v>
      </c>
    </row>
    <row r="18" spans="2:13" ht="15" customHeight="1" x14ac:dyDescent="0.35">
      <c r="B18" t="s">
        <v>133</v>
      </c>
      <c r="H18" s="2" t="s">
        <v>134</v>
      </c>
      <c r="M18" t="str">
        <f ca="1">TEXT(DATE(YEAR(TODAY()), MONTH(TODAY())+ROWS($M$2:$M18)-1, DAY(1)), "MMMM YYYY")</f>
        <v>November 2027</v>
      </c>
    </row>
    <row r="19" spans="2:13" ht="15" customHeight="1" x14ac:dyDescent="0.35">
      <c r="B19" t="s">
        <v>135</v>
      </c>
      <c r="H19" s="3" t="s">
        <v>136</v>
      </c>
      <c r="M19" t="str">
        <f ca="1">TEXT(DATE(YEAR(TODAY()), MONTH(TODAY())+ROWS($M$2:$M19)-1, DAY(1)), "MMMM YYYY")</f>
        <v>December 2027</v>
      </c>
    </row>
    <row r="20" spans="2:13" ht="15" customHeight="1" x14ac:dyDescent="0.35">
      <c r="B20" t="s">
        <v>137</v>
      </c>
      <c r="H20" s="2" t="s">
        <v>138</v>
      </c>
      <c r="M20" t="str">
        <f ca="1">TEXT(DATE(YEAR(TODAY()), MONTH(TODAY())+ROWS($M$2:$M20)-1, DAY(1)), "MMMM YYYY")</f>
        <v>January 2028</v>
      </c>
    </row>
    <row r="21" spans="2:13" ht="15" customHeight="1" x14ac:dyDescent="0.35">
      <c r="B21" t="s">
        <v>139</v>
      </c>
      <c r="H21" s="3">
        <v>2022</v>
      </c>
      <c r="M21" t="str">
        <f ca="1">TEXT(DATE(YEAR(TODAY()), MONTH(TODAY())+ROWS($M$2:$M21)-1, DAY(1)), "MMMM YYYY")</f>
        <v>February 2028</v>
      </c>
    </row>
    <row r="22" spans="2:13" ht="15" customHeight="1" x14ac:dyDescent="0.35">
      <c r="B22" t="s">
        <v>140</v>
      </c>
      <c r="H22" s="2" t="s">
        <v>141</v>
      </c>
      <c r="M22" t="str">
        <f ca="1">TEXT(DATE(YEAR(TODAY()), MONTH(TODAY())+ROWS($M$2:$M22)-1, DAY(1)), "MMMM YYYY")</f>
        <v>March 2028</v>
      </c>
    </row>
    <row r="23" spans="2:13" ht="15" customHeight="1" x14ac:dyDescent="0.35">
      <c r="B23" t="s">
        <v>142</v>
      </c>
      <c r="H23" s="3">
        <v>2024</v>
      </c>
      <c r="M23" t="str">
        <f ca="1">TEXT(DATE(YEAR(TODAY()), MONTH(TODAY())+ROWS($M$2:$M23)-1, DAY(1)), "MMMM YYYY")</f>
        <v>April 2028</v>
      </c>
    </row>
    <row r="24" spans="2:13" ht="15" customHeight="1" x14ac:dyDescent="0.35">
      <c r="B24" t="s">
        <v>143</v>
      </c>
      <c r="M24" t="str">
        <f ca="1">TEXT(DATE(YEAR(TODAY()), MONTH(TODAY())+ROWS($M$2:$M24)-1, DAY(1)), "MMMM YYYY")</f>
        <v>May 2028</v>
      </c>
    </row>
    <row r="25" spans="2:13" ht="15" customHeight="1" x14ac:dyDescent="0.35">
      <c r="B25" t="s">
        <v>144</v>
      </c>
      <c r="H25" s="3"/>
      <c r="M25" t="str">
        <f ca="1">TEXT(DATE(YEAR(TODAY()), MONTH(TODAY())+ROWS($M$2:$M25)-1, DAY(1)), "MMMM YYYY")</f>
        <v>June 2028</v>
      </c>
    </row>
    <row r="26" spans="2:13" ht="15" customHeight="1" x14ac:dyDescent="0.35">
      <c r="B26" t="s">
        <v>145</v>
      </c>
      <c r="M26" t="str">
        <f ca="1">TEXT(DATE(YEAR(TODAY()), MONTH(TODAY())+ROWS($M$2:$M26)-1, DAY(1)), "MMMM YYYY")</f>
        <v>July 2028</v>
      </c>
    </row>
    <row r="27" spans="2:13" ht="15" customHeight="1" x14ac:dyDescent="0.35">
      <c r="B27" t="s">
        <v>146</v>
      </c>
    </row>
    <row r="28" spans="2:13" ht="15" customHeight="1" x14ac:dyDescent="0.35">
      <c r="B28" t="s">
        <v>147</v>
      </c>
    </row>
    <row r="29" spans="2:13" ht="15" customHeight="1" x14ac:dyDescent="0.35">
      <c r="B29" t="s">
        <v>148</v>
      </c>
    </row>
    <row r="30" spans="2:13" ht="15" customHeight="1" x14ac:dyDescent="0.35">
      <c r="B30" t="s">
        <v>149</v>
      </c>
    </row>
    <row r="31" spans="2:13" ht="15" customHeight="1" x14ac:dyDescent="0.35">
      <c r="B31" t="s">
        <v>150</v>
      </c>
    </row>
    <row r="32" spans="2:13" ht="15" customHeight="1" x14ac:dyDescent="0.35">
      <c r="B32" t="s">
        <v>151</v>
      </c>
    </row>
    <row r="33" spans="2:2" ht="15" customHeight="1" x14ac:dyDescent="0.35">
      <c r="B33" t="s">
        <v>152</v>
      </c>
    </row>
    <row r="34" spans="2:2" ht="15" customHeight="1" x14ac:dyDescent="0.35">
      <c r="B34" t="s">
        <v>153</v>
      </c>
    </row>
    <row r="35" spans="2:2" ht="15" customHeight="1" x14ac:dyDescent="0.35">
      <c r="B35" t="s">
        <v>154</v>
      </c>
    </row>
    <row r="36" spans="2:2" ht="15" customHeight="1" x14ac:dyDescent="0.35">
      <c r="B36" t="s">
        <v>155</v>
      </c>
    </row>
    <row r="37" spans="2:2" ht="15" customHeight="1" x14ac:dyDescent="0.35">
      <c r="B37" t="s">
        <v>156</v>
      </c>
    </row>
    <row r="38" spans="2:2" ht="15" customHeight="1" x14ac:dyDescent="0.35">
      <c r="B38" t="s">
        <v>157</v>
      </c>
    </row>
    <row r="39" spans="2:2" ht="15" customHeight="1" x14ac:dyDescent="0.35">
      <c r="B39" t="s">
        <v>158</v>
      </c>
    </row>
    <row r="40" spans="2:2" ht="15" customHeight="1" x14ac:dyDescent="0.35">
      <c r="B40" t="s">
        <v>159</v>
      </c>
    </row>
    <row r="41" spans="2:2" ht="15" customHeight="1" x14ac:dyDescent="0.35">
      <c r="B41" t="s">
        <v>160</v>
      </c>
    </row>
    <row r="42" spans="2:2" ht="15" customHeight="1" x14ac:dyDescent="0.35">
      <c r="B42" t="s">
        <v>161</v>
      </c>
    </row>
    <row r="43" spans="2:2" ht="15" customHeight="1" x14ac:dyDescent="0.35">
      <c r="B43" t="s">
        <v>162</v>
      </c>
    </row>
    <row r="44" spans="2:2" ht="15" customHeight="1" x14ac:dyDescent="0.35">
      <c r="B44" t="s">
        <v>163</v>
      </c>
    </row>
    <row r="45" spans="2:2" ht="15" customHeight="1" x14ac:dyDescent="0.35">
      <c r="B45" t="s">
        <v>164</v>
      </c>
    </row>
    <row r="46" spans="2:2" ht="15" customHeight="1" x14ac:dyDescent="0.35">
      <c r="B46" t="s">
        <v>165</v>
      </c>
    </row>
    <row r="47" spans="2:2" ht="15" customHeight="1" x14ac:dyDescent="0.35">
      <c r="B47" t="s">
        <v>166</v>
      </c>
    </row>
    <row r="48" spans="2:2" ht="15" customHeight="1" x14ac:dyDescent="0.35">
      <c r="B48" t="s">
        <v>167</v>
      </c>
    </row>
    <row r="49" spans="2:2" ht="15" customHeight="1" x14ac:dyDescent="0.35">
      <c r="B49" t="s">
        <v>168</v>
      </c>
    </row>
    <row r="50" spans="2:2" ht="15" customHeight="1" x14ac:dyDescent="0.35">
      <c r="B50" t="s">
        <v>169</v>
      </c>
    </row>
    <row r="51" spans="2:2" ht="15" customHeight="1" x14ac:dyDescent="0.35">
      <c r="B51" t="s">
        <v>170</v>
      </c>
    </row>
    <row r="52" spans="2:2" ht="15" customHeight="1" x14ac:dyDescent="0.35">
      <c r="B52" t="s">
        <v>171</v>
      </c>
    </row>
    <row r="53" spans="2:2" ht="15" customHeight="1" x14ac:dyDescent="0.35">
      <c r="B53" t="s">
        <v>172</v>
      </c>
    </row>
    <row r="54" spans="2:2" ht="15" customHeight="1" x14ac:dyDescent="0.35">
      <c r="B54" t="s">
        <v>173</v>
      </c>
    </row>
    <row r="55" spans="2:2" ht="15" customHeight="1" x14ac:dyDescent="0.35">
      <c r="B55" t="s">
        <v>174</v>
      </c>
    </row>
    <row r="56" spans="2:2" ht="15" customHeight="1" x14ac:dyDescent="0.35">
      <c r="B56" t="s">
        <v>175</v>
      </c>
    </row>
    <row r="57" spans="2:2" ht="15" customHeight="1" x14ac:dyDescent="0.35">
      <c r="B57" t="s">
        <v>176</v>
      </c>
    </row>
    <row r="58" spans="2:2" ht="15" customHeight="1" x14ac:dyDescent="0.35">
      <c r="B58" t="s">
        <v>177</v>
      </c>
    </row>
    <row r="59" spans="2:2" ht="15" customHeight="1" x14ac:dyDescent="0.35">
      <c r="B59" t="s">
        <v>178</v>
      </c>
    </row>
    <row r="60" spans="2:2" ht="15" customHeight="1" x14ac:dyDescent="0.35">
      <c r="B60" t="s">
        <v>179</v>
      </c>
    </row>
    <row r="61" spans="2:2" ht="15" customHeight="1" x14ac:dyDescent="0.35">
      <c r="B61" t="s">
        <v>180</v>
      </c>
    </row>
    <row r="62" spans="2:2" ht="15" customHeight="1" x14ac:dyDescent="0.35">
      <c r="B62" t="s">
        <v>181</v>
      </c>
    </row>
    <row r="63" spans="2:2" ht="15" customHeight="1" x14ac:dyDescent="0.35">
      <c r="B63" t="s">
        <v>182</v>
      </c>
    </row>
    <row r="64" spans="2:2" ht="15" customHeight="1" x14ac:dyDescent="0.35">
      <c r="B64" t="s">
        <v>183</v>
      </c>
    </row>
    <row r="65" spans="2:2" ht="15" customHeight="1" x14ac:dyDescent="0.35">
      <c r="B65" t="s">
        <v>184</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A6BC1FC03CB53B40BC3300DA8FC9F197" ma:contentTypeVersion="6" ma:contentTypeDescription="Create a new document." ma:contentTypeScope="" ma:versionID="6ef974fd18681809b34873bbff9b7c42">
  <xsd:schema xmlns:xsd="http://www.w3.org/2001/XMLSchema" xmlns:xs="http://www.w3.org/2001/XMLSchema" xmlns:p="http://schemas.microsoft.com/office/2006/metadata/properties" xmlns:ns2="f7448ec1-8ab6-4f9a-8489-c98098ffcc66" xmlns:ns3="0a795077-0e4c-4682-a147-8ec713ec5728" targetNamespace="http://schemas.microsoft.com/office/2006/metadata/properties" ma:root="true" ma:fieldsID="e132b560af7d0748d536a1b91d07de32" ns2:_="" ns3:_="">
    <xsd:import namespace="f7448ec1-8ab6-4f9a-8489-c98098ffcc66"/>
    <xsd:import namespace="0a795077-0e4c-4682-a147-8ec713ec5728"/>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7448ec1-8ab6-4f9a-8489-c98098ffcc6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ServiceSearchProperties" ma:index="13"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a795077-0e4c-4682-a147-8ec713ec5728"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313EC3AB-B7C4-4EF6-A686-37D5982FE760}">
  <ds:schemaRefs>
    <ds:schemaRef ds:uri="http://schemas.microsoft.com/sharepoint/v3/contenttype/forms"/>
  </ds:schemaRefs>
</ds:datastoreItem>
</file>

<file path=customXml/itemProps2.xml><?xml version="1.0" encoding="utf-8"?>
<ds:datastoreItem xmlns:ds="http://schemas.openxmlformats.org/officeDocument/2006/customXml" ds:itemID="{3A489014-41EB-48BB-9661-611891D0CAE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7448ec1-8ab6-4f9a-8489-c98098ffcc66"/>
    <ds:schemaRef ds:uri="0a795077-0e4c-4682-a147-8ec713ec572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69EFD46F-5F39-48E8-A71A-07960D88D1F7}">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vt:i4>
      </vt:variant>
      <vt:variant>
        <vt:lpstr>Named Ranges</vt:lpstr>
      </vt:variant>
      <vt:variant>
        <vt:i4>2</vt:i4>
      </vt:variant>
    </vt:vector>
  </HeadingPairs>
  <TitlesOfParts>
    <vt:vector size="9" baseType="lpstr">
      <vt:lpstr>Major Project Report</vt:lpstr>
      <vt:lpstr>Photo Gallery (early demo)</vt:lpstr>
      <vt:lpstr>Photo Gallery (Summer25)</vt:lpstr>
      <vt:lpstr>Photo Gallery (Fall25)</vt:lpstr>
      <vt:lpstr>Photo Gallery (Winter25)</vt:lpstr>
      <vt:lpstr>Photo Gallery (Spring26)</vt:lpstr>
      <vt:lpstr>Lists</vt:lpstr>
      <vt:lpstr>'Major Project Report'!Print_Area</vt:lpstr>
      <vt:lpstr>ReportType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Office of Financial Management;Christine Thomas</dc:creator>
  <cp:keywords/>
  <dc:description/>
  <cp:lastModifiedBy>Susan Locke</cp:lastModifiedBy>
  <cp:revision/>
  <dcterms:created xsi:type="dcterms:W3CDTF">2012-08-29T14:59:47Z</dcterms:created>
  <dcterms:modified xsi:type="dcterms:W3CDTF">2026-07-01T14:58:59Z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0x010100A6BC1FC03CB53B40BC3300DA8FC9F197</vt:lpwstr>
  </property>
</Properties>
</file>