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13_ncr:1_{9F1B89DE-6B53-4144-9209-2BA08F85D4C4}" xr6:coauthVersionLast="47" xr6:coauthVersionMax="47" xr10:uidLastSave="{00000000-0000-0000-0000-000000000000}"/>
  <bookViews>
    <workbookView xWindow="28680" yWindow="-120" windowWidth="29040" windowHeight="15720" tabRatio="761" xr2:uid="{00000000-000D-0000-FFFF-FFFF00000000}"/>
  </bookViews>
  <sheets>
    <sheet name="Major Project Report" sheetId="3" r:id="rId1"/>
    <sheet name="Photo Gallery (early demo)" sheetId="10" r:id="rId2"/>
    <sheet name="Photo Gallery (Summer25)" sheetId="9" r:id="rId3"/>
    <sheet name="Photo Gallery (Fall25)" sheetId="11" r:id="rId4"/>
    <sheet name="Photo Gallery (Winter25)" sheetId="14" r:id="rId5"/>
    <sheet name="Photo Gallery (Spring26)" sheetId="12" r:id="rId6"/>
    <sheet name="Lists" sheetId="4" state="hidden" r:id="rId7"/>
  </sheets>
  <externalReferences>
    <externalReference r:id="rId8"/>
    <externalReference r:id="rId9"/>
    <externalReference r:id="rId10"/>
    <externalReference r:id="rId11"/>
  </externalReferences>
  <definedNames>
    <definedName name="ACQ_TOTAL" localSheetId="1">'[1]A. Acquisition'!$C$12</definedName>
    <definedName name="ACQ_TOTAL" localSheetId="3">'[1]A. Acquisition'!$C$12</definedName>
    <definedName name="ACQ_TOTAL" localSheetId="5">'[1]A. Acquisition'!$C$12</definedName>
    <definedName name="ACQ_TOTAL" localSheetId="2">'[1]A. Acquisition'!$C$12</definedName>
    <definedName name="ACQ_TOTAL" localSheetId="4">'[1]A. Acquisition'!$C$12</definedName>
    <definedName name="ACQ_TOTAL">'[2]A. Acquisition'!$C$12</definedName>
    <definedName name="ACQ_TOTAL_ESC" localSheetId="1">'[1]A. Acquisition'!$F$12</definedName>
    <definedName name="ACQ_TOTAL_ESC" localSheetId="3">'[1]A. Acquisition'!$F$12</definedName>
    <definedName name="ACQ_TOTAL_ESC" localSheetId="5">'[1]A. Acquisition'!$F$12</definedName>
    <definedName name="ACQ_TOTAL_ESC" localSheetId="2">'[1]A. Acquisition'!$F$12</definedName>
    <definedName name="ACQ_TOTAL_ESC" localSheetId="4">'[1]A. Acquisition'!$F$12</definedName>
    <definedName name="ACQ_TOTAL_ESC">'[2]A. Acquisition'!$F$12</definedName>
    <definedName name="ART_TOTAL" localSheetId="1">'[1]E. Artwork'!$C$8</definedName>
    <definedName name="ART_TOTAL" localSheetId="3">'[1]E. Artwork'!$C$8</definedName>
    <definedName name="ART_TOTAL" localSheetId="5">'[1]E. Artwork'!$C$8</definedName>
    <definedName name="ART_TOTAL" localSheetId="2">'[1]E. Artwork'!$C$8</definedName>
    <definedName name="ART_TOTAL" localSheetId="4">'[1]E. Artwork'!$C$8</definedName>
    <definedName name="ART_TOTAL">'[2]E. Artwork'!$C$8</definedName>
    <definedName name="ART_TOTAL_ESC" localSheetId="1">'[1]E. Artwork'!$F$8</definedName>
    <definedName name="ART_TOTAL_ESC" localSheetId="3">'[1]E. Artwork'!$F$8</definedName>
    <definedName name="ART_TOTAL_ESC" localSheetId="5">'[1]E. Artwork'!$F$8</definedName>
    <definedName name="ART_TOTAL_ESC" localSheetId="2">'[1]E. Artwork'!$F$8</definedName>
    <definedName name="ART_TOTAL_ESC" localSheetId="4">'[1]E. Artwork'!$F$8</definedName>
    <definedName name="ART_TOTAL_ESC">'[2]E. Artwork'!$F$8</definedName>
    <definedName name="CONST_TOTAL" localSheetId="1">'[1]C. Construction Contracts'!$C$76</definedName>
    <definedName name="CONST_TOTAL" localSheetId="3">'[1]C. Construction Contracts'!$C$76</definedName>
    <definedName name="CONST_TOTAL" localSheetId="5">'[1]C. Construction Contracts'!$C$76</definedName>
    <definedName name="CONST_TOTAL" localSheetId="2">'[1]C. Construction Contracts'!$C$76</definedName>
    <definedName name="CONST_TOTAL" localSheetId="4">'[1]C. Construction Contracts'!$C$76</definedName>
    <definedName name="CONST_TOTAL">'[2]C. Construction Contracts'!$C$76</definedName>
    <definedName name="CONST_TOTAL_ESC" localSheetId="1">'[1]C. Construction Contracts'!$F$76</definedName>
    <definedName name="CONST_TOTAL_ESC" localSheetId="3">'[1]C. Construction Contracts'!$F$76</definedName>
    <definedName name="CONST_TOTAL_ESC" localSheetId="5">'[1]C. Construction Contracts'!$F$76</definedName>
    <definedName name="CONST_TOTAL_ESC" localSheetId="2">'[1]C. Construction Contracts'!$F$76</definedName>
    <definedName name="CONST_TOTAL_ESC" localSheetId="4">'[1]C. Construction Contracts'!$F$76</definedName>
    <definedName name="CONST_TOTAL_ESC">'[2]C. Construction Contracts'!$F$76</definedName>
    <definedName name="CONSUL_TOTAL" localSheetId="1">'[1]B. Consultant Services'!$C$52</definedName>
    <definedName name="CONSUL_TOTAL" localSheetId="3">'[1]B. Consultant Services'!$C$52</definedName>
    <definedName name="CONSUL_TOTAL" localSheetId="5">'[1]B. Consultant Services'!$C$52</definedName>
    <definedName name="CONSUL_TOTAL" localSheetId="2">'[1]B. Consultant Services'!$C$52</definedName>
    <definedName name="CONSUL_TOTAL" localSheetId="4">'[1]B. Consultant Services'!$C$52</definedName>
    <definedName name="CONSUL_TOTAL">'[2]B. Consultant Services'!$C$52</definedName>
    <definedName name="CONSUL_TOTAL_ESC" localSheetId="1">'[1]B. Consultant Services'!$F$52</definedName>
    <definedName name="CONSUL_TOTAL_ESC" localSheetId="3">'[1]B. Consultant Services'!$F$52</definedName>
    <definedName name="CONSUL_TOTAL_ESC" localSheetId="5">'[1]B. Consultant Services'!$F$52</definedName>
    <definedName name="CONSUL_TOTAL_ESC" localSheetId="2">'[1]B. Consultant Services'!$F$52</definedName>
    <definedName name="CONSUL_TOTAL_ESC" localSheetId="4">'[1]B. Consultant Services'!$F$52</definedName>
    <definedName name="CONSUL_TOTAL_ESC">'[2]B. Consultant Services'!$F$52</definedName>
    <definedName name="EQUIP_TOTAL" localSheetId="1">'[1]D. Equipment'!$C$20</definedName>
    <definedName name="EQUIP_TOTAL" localSheetId="3">'[1]D. Equipment'!$C$20</definedName>
    <definedName name="EQUIP_TOTAL" localSheetId="5">'[1]D. Equipment'!$C$20</definedName>
    <definedName name="EQUIP_TOTAL" localSheetId="2">'[1]D. Equipment'!$C$20</definedName>
    <definedName name="EQUIP_TOTAL" localSheetId="4">'[1]D. Equipment'!$C$20</definedName>
    <definedName name="EQUIP_TOTAL">'[2]D. Equipment'!$C$20</definedName>
    <definedName name="EQUIP_TOTAL_ESC" localSheetId="1">'[1]D. Equipment'!$F$20</definedName>
    <definedName name="EQUIP_TOTAL_ESC" localSheetId="3">'[1]D. Equipment'!$F$20</definedName>
    <definedName name="EQUIP_TOTAL_ESC" localSheetId="5">'[1]D. Equipment'!$F$20</definedName>
    <definedName name="EQUIP_TOTAL_ESC" localSheetId="2">'[1]D. Equipment'!$F$20</definedName>
    <definedName name="EQUIP_TOTAL_ESC" localSheetId="4">'[1]D. Equipment'!$F$20</definedName>
    <definedName name="EQUIP_TOTAL_ESC">'[2]D. Equipment'!$F$20</definedName>
    <definedName name="FCOR" localSheetId="1">'[3]Major Project Report'!$B$3="WASHINGTON STATE MAJOR PROJECT FINAL CLOSE-OUT REPORT"</definedName>
    <definedName name="FCOR" localSheetId="3">'[3]Major Project Report'!$B$3="WASHINGTON STATE MAJOR PROJECT FINAL CLOSE-OUT REPORT"</definedName>
    <definedName name="FCOR" localSheetId="5">'[3]Major Project Report'!$B$3="WASHINGTON STATE MAJOR PROJECT FINAL CLOSE-OUT REPORT"</definedName>
    <definedName name="FCOR" localSheetId="2">'[3]Major Project Report'!$B$3="WASHINGTON STATE MAJOR PROJECT FINAL CLOSE-OUT REPORT"</definedName>
    <definedName name="FCOR" localSheetId="4">'[3]Major Project Report'!$B$3="WASHINGTON STATE MAJOR PROJECT FINAL CLOSE-OUT REPORT"</definedName>
    <definedName name="FCOR">'Major Project Report'!$B$3="WASHINGTON STATE MAJOR PROJECT FINAL CLOSE-OUT REPORT"</definedName>
    <definedName name="OTHER_TOTAL" localSheetId="1">'[1]G. Other Costs'!$C$10</definedName>
    <definedName name="OTHER_TOTAL" localSheetId="3">'[1]G. Other Costs'!$C$10</definedName>
    <definedName name="OTHER_TOTAL" localSheetId="5">'[1]G. Other Costs'!$C$10</definedName>
    <definedName name="OTHER_TOTAL" localSheetId="2">'[1]G. Other Costs'!$C$10</definedName>
    <definedName name="OTHER_TOTAL" localSheetId="4">'[1]G. Other Costs'!$C$10</definedName>
    <definedName name="OTHER_TOTAL">'[2]G. Other Costs'!$C$10</definedName>
    <definedName name="OTHER_TOTAL_ESC" localSheetId="1">'[1]G. Other Costs'!$F$10</definedName>
    <definedName name="OTHER_TOTAL_ESC" localSheetId="3">'[1]G. Other Costs'!$F$10</definedName>
    <definedName name="OTHER_TOTAL_ESC" localSheetId="5">'[1]G. Other Costs'!$F$10</definedName>
    <definedName name="OTHER_TOTAL_ESC" localSheetId="2">'[1]G. Other Costs'!$F$10</definedName>
    <definedName name="OTHER_TOTAL_ESC" localSheetId="4">'[1]G. Other Costs'!$F$10</definedName>
    <definedName name="OTHER_TOTAL_ESC">'[2]G. Other Costs'!$F$10</definedName>
    <definedName name="PM_TOTAL" localSheetId="1">'[1]F. Project Management'!$C$8</definedName>
    <definedName name="PM_TOTAL" localSheetId="3">'[1]F. Project Management'!$C$8</definedName>
    <definedName name="PM_TOTAL" localSheetId="5">'[1]F. Project Management'!$C$8</definedName>
    <definedName name="PM_TOTAL" localSheetId="2">'[1]F. Project Management'!$C$8</definedName>
    <definedName name="PM_TOTAL" localSheetId="4">'[1]F. Project Management'!$C$8</definedName>
    <definedName name="PM_TOTAL">'[2]F. Project Management'!$C$8</definedName>
    <definedName name="PM_TOTAL_ESC" localSheetId="1">'[1]F. Project Management'!$F$8</definedName>
    <definedName name="PM_TOTAL_ESC" localSheetId="3">'[1]F. Project Management'!$F$8</definedName>
    <definedName name="PM_TOTAL_ESC" localSheetId="5">'[1]F. Project Management'!$F$8</definedName>
    <definedName name="PM_TOTAL_ESC" localSheetId="2">'[1]F. Project Management'!$F$8</definedName>
    <definedName name="PM_TOTAL_ESC" localSheetId="4">'[1]F. Project Management'!$F$8</definedName>
    <definedName name="PM_TOTAL_ESC">'[2]F. Project Management'!$F$8</definedName>
    <definedName name="_xlnm.Print_Area" localSheetId="0">'Major Project Report'!$A$1:$J$135</definedName>
    <definedName name="procurement">[4]Sheet2!$D$12:$D$15</definedName>
    <definedName name="ReportType" localSheetId="1">'[3]Major Project Report'!$B$3</definedName>
    <definedName name="ReportType" localSheetId="3">'[3]Major Project Report'!$B$3</definedName>
    <definedName name="ReportType" localSheetId="5">'[3]Major Project Report'!$B$3</definedName>
    <definedName name="ReportType" localSheetId="2">'[3]Major Project Report'!$B$3</definedName>
    <definedName name="ReportType" localSheetId="4">'[3]Major Project Report'!$B$3</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3" l="1"/>
  <c r="G38" i="3" l="1"/>
  <c r="G43" i="3"/>
  <c r="E61"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E91" i="3"/>
  <c r="E97" i="3" s="1"/>
  <c r="H91" i="3" l="1"/>
  <c r="G97" i="3"/>
  <c r="H47" i="3"/>
  <c r="H46" i="3"/>
  <c r="H44" i="3"/>
  <c r="H42" i="3"/>
  <c r="H41" i="3"/>
  <c r="H39" i="3"/>
  <c r="F43" i="3"/>
  <c r="E43" i="3"/>
  <c r="D43" i="3"/>
  <c r="C43" i="3"/>
  <c r="F38" i="3"/>
  <c r="E38" i="3"/>
  <c r="D38" i="3"/>
  <c r="C38" i="3"/>
  <c r="D33" i="3"/>
  <c r="E33" i="3"/>
  <c r="F33" i="3"/>
  <c r="G33" i="3"/>
  <c r="G48" i="3" s="1"/>
  <c r="H97" i="3" l="1"/>
  <c r="H43" i="3"/>
  <c r="H38" i="3"/>
  <c r="H33" i="3"/>
  <c r="D48" i="3"/>
  <c r="C48" i="3"/>
  <c r="F48" i="3"/>
  <c r="E48" i="3"/>
  <c r="F104" i="3"/>
  <c r="G104" i="3"/>
  <c r="H104" i="3" s="1"/>
  <c r="H48" i="3" l="1"/>
  <c r="F85" i="3" l="1"/>
  <c r="E104" i="3"/>
  <c r="G85" i="3" l="1"/>
  <c r="G105" i="3" s="1"/>
  <c r="E85" i="3"/>
  <c r="H85" i="3" l="1"/>
  <c r="H105" i="3" s="1"/>
  <c r="E62" i="3"/>
  <c r="E105" i="3"/>
  <c r="E63" i="3"/>
  <c r="G62" i="3"/>
  <c r="F62" i="3"/>
  <c r="F63" i="3"/>
  <c r="G63" i="3"/>
  <c r="H62" i="3" l="1"/>
  <c r="H63" i="3"/>
  <c r="F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Locke</author>
  </authors>
  <commentList>
    <comment ref="C52" authorId="0" shapeId="0" xr:uid="{5F1212BC-78E3-4E89-BA70-D689E65A475B}">
      <text>
        <r>
          <rPr>
            <b/>
            <sz val="9"/>
            <color indexed="81"/>
            <rFont val="Tahoma"/>
            <family val="2"/>
          </rPr>
          <t>Susan Locke:</t>
        </r>
        <r>
          <rPr>
            <sz val="9"/>
            <color indexed="81"/>
            <rFont val="Tahoma"/>
            <family val="2"/>
          </rPr>
          <t xml:space="preserve">
Partial renovation of A02990.</t>
        </r>
      </text>
    </comment>
    <comment ref="E61" authorId="0" shapeId="0" xr:uid="{FB5625C1-39A5-49E6-845A-8A954D2EBD36}">
      <text>
        <r>
          <rPr>
            <b/>
            <sz val="9"/>
            <color indexed="81"/>
            <rFont val="Tahoma"/>
            <family val="2"/>
          </rPr>
          <t>Susan Locke:</t>
        </r>
        <r>
          <rPr>
            <sz val="9"/>
            <color indexed="81"/>
            <rFont val="Tahoma"/>
            <family val="2"/>
          </rPr>
          <t xml:space="preserve">
demolish A06673 and A20104.</t>
        </r>
      </text>
    </comment>
    <comment ref="I61" authorId="0" shapeId="0" xr:uid="{077E6EEA-B4EC-464D-AC18-E702BE78C7CC}">
      <text>
        <r>
          <rPr>
            <b/>
            <sz val="9"/>
            <color indexed="81"/>
            <rFont val="Tahoma"/>
            <family val="2"/>
          </rPr>
          <t>Susan Locke:</t>
        </r>
        <r>
          <rPr>
            <sz val="9"/>
            <color indexed="81"/>
            <rFont val="Tahoma"/>
            <family val="2"/>
          </rPr>
          <t xml:space="preserve">
demolish A06673 and A20104.</t>
        </r>
      </text>
    </comment>
  </commentList>
</comments>
</file>

<file path=xl/sharedStrings.xml><?xml version="1.0" encoding="utf-8"?>
<sst xmlns="http://schemas.openxmlformats.org/spreadsheetml/2006/main" count="239" uniqueCount="216">
  <si>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</si>
  <si>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</si>
  <si>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</si>
  <si>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</si>
  <si>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</si>
  <si>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</si>
  <si>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</si>
  <si>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</si>
  <si>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</si>
  <si>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</si>
  <si>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</si>
  <si>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</si>
  <si>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</si>
  <si>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</si>
  <si>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</si>
  <si>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</si>
  <si>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</si>
  <si>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</si>
  <si>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</si>
  <si>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</si>
  <si>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</si>
  <si>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</si>
  <si>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</si>
  <si>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</si>
  <si>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</si>
  <si>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</si>
  <si>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</si>
  <si>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</si>
  <si>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</si>
  <si>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</si>
  <si>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</si>
  <si>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</si>
  <si>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</si>
  <si>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</si>
  <si>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</si>
  <si>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</si>
  <si>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</si>
  <si>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</si>
  <si>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</si>
  <si>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</si>
  <si>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</si>
  <si>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</si>
  <si>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</si>
  <si>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</si>
  <si>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</si>
  <si>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</si>
  <si>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</si>
  <si>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</si>
  <si>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</si>
  <si>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</si>
  <si>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</si>
  <si>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</si>
  <si>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</si>
  <si>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</si>
  <si>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</si>
  <si>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</si>
  <si>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</si>
  <si>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</si>
  <si>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</si>
  <si>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</si>
  <si>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</si>
  <si>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</si>
  <si>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</si>
  <si>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</si>
  <si>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</si>
  <si>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</si>
  <si>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</si>
  <si>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</si>
  <si>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</si>
  <si>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</si>
  <si>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</si>
  <si>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</si>
  <si>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</si>
  <si>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</si>
  <si>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</si>
  <si>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</si>
  <si>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</si>
  <si>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</si>
  <si>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</si>
  <si>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</si>
  <si>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</si>
  <si>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</si>
  <si>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</si>
  <si>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</si>
  <si>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</si>
  <si>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</si>
  <si>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</si>
  <si>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</si>
  <si>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</si>
  <si>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</si>
  <si>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</si>
  <si>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</si>
  <si>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</si>
  <si>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</si>
  <si>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</si>
  <si>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</si>
  <si>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</si>
  <si>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</si>
  <si>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</si>
  <si>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</si>
  <si>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</si>
  <si>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</si>
  <si>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</si>
  <si>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</si>
  <si>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</si>
  <si>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</si>
  <si>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</si>
  <si>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</si>
  <si>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</si>
  <si>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</si>
  <si>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</si>
  <si>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</si>
  <si>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</si>
  <si>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</si>
  <si>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</si>
  <si>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</si>
  <si>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</si>
  <si>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</si>
  <si>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</si>
  <si>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</si>
  <si>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</si>
  <si>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</si>
  <si>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</si>
  <si>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</si>
  <si>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</si>
  <si>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</si>
  <si>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</si>
  <si>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</si>
  <si>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</si>
  <si>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</si>
  <si>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</si>
  <si>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</si>
  <si>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</si>
  <si>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</si>
  <si>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</si>
  <si>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</si>
  <si>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</si>
  <si>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</si>
  <si>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</si>
  <si>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</si>
  <si>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</si>
  <si>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</si>
  <si>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</si>
  <si>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</si>
  <si>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</si>
  <si>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</si>
  <si>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</si>
  <si>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</si>
  <si>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</si>
  <si>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</si>
  <si>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</si>
  <si>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</si>
  <si>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</si>
  <si>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</si>
  <si>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</si>
  <si>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</si>
  <si>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</si>
  <si>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</si>
  <si>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</si>
  <si>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</si>
  <si>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</si>
  <si>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</si>
  <si>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</si>
  <si>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</si>
  <si>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</si>
  <si>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</si>
  <si>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</si>
  <si>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</si>
  <si>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</si>
  <si>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</si>
  <si>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</si>
  <si>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</si>
  <si>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</si>
  <si>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</si>
  <si>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</si>
  <si>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</si>
  <si>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</si>
  <si>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</si>
  <si>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</si>
  <si>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</si>
  <si>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</si>
  <si>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</si>
  <si>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</si>
  <si>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</si>
  <si>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</si>
  <si>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Bellevue College Center for Transdisciplinary Learning</t>
  </si>
  <si>
    <t>Christopher Butler</t>
  </si>
  <si>
    <t>425-564-2473</t>
  </si>
  <si>
    <t>christopher.butler@bellevuecollege.edu</t>
  </si>
  <si>
    <t>A11 moved bal to C14</t>
  </si>
  <si>
    <t>R641</t>
  </si>
  <si>
    <t>26V - Other State Funding</t>
  </si>
  <si>
    <t>June 5, 2025 UPDATE: DES issued notice to proceed for April 14, 2025.</t>
  </si>
  <si>
    <t>P&amp;W Pre. Mithun Validation Study</t>
  </si>
  <si>
    <t>1) Overage due to $774,783.45 paid to Clark/LMN when project was abandoned. 2) See Amendment #4 re. max basic service adjustment from the PDB</t>
  </si>
  <si>
    <t>ESR 1 -8</t>
  </si>
  <si>
    <t>WSST in "Other"</t>
  </si>
  <si>
    <t>Additional Comments</t>
  </si>
  <si>
    <t>057  - State Bldgs. Const Acct</t>
  </si>
  <si>
    <t>% of Bldgs. Area that is being remodeled</t>
  </si>
  <si>
    <t>D26</t>
  </si>
  <si>
    <t>147 - Local Funds</t>
  </si>
  <si>
    <t>C14, incl. reapprop A11</t>
  </si>
  <si>
    <t>special inspections</t>
  </si>
  <si>
    <t>DB Contractor (Clark Const)</t>
  </si>
  <si>
    <t>Onsite PM</t>
  </si>
  <si>
    <t>The W Building brings together Arts, Digital Media Art, and aligned disciplines all designed around a common "maker space" that will enable the college to carry out its mission of innovation through transdisciplinary education that leads to excellence.</t>
  </si>
  <si>
    <t xml:space="preserve">Other Costs include design and construction Sales Tax, Owner Contingency, PDB Honorarium, Permitting and City Transportation impact fee.
</t>
  </si>
  <si>
    <t>Additional Other Cost of Forma Construction Utility potholing inspection of below-ground infrastructure layout and routing and building move out JOC $345,299</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</si>
  <si>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</si>
  <si>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</si>
  <si>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June 2026</t>
  </si>
  <si>
    <t xml:space="preserve">June 5, 2025 UPDATE: Substantial completion anticipated October 2026 instead of 9/11/2026.  </t>
  </si>
  <si>
    <t xml:space="preserve">WA Arts Commission June 2026. Artist selected (Arnette Jannotta) project in fabrication.
</t>
  </si>
  <si>
    <t>Bid set and specifications were complete November 4, 2024.  Invitation to bid was published on November 14, 2024 with bids due January 14, 2025. Site walks with potential bidders were scheduled on December 4 and December 17, 2024. The building permit is expected to be received by mid-May 2025. Because the contractor will already be engaged, demolition would begin soon after the building permit is released. Ribbon-cutting is scheduled on May 15, 2025. UPDATE June 10,2025: Ground breaking ceremony held on May 15, 2025. Permits received and demolition of greenhouse completed and demolition of existing building started. UPDATE: December 22, 2025: Last concrete pour for NE 2nd floor roof happening early January. Building is being dried in with temporary roof to aid interior wall framing and HVAC &amp; Electrical installation. JUNE 2026 UPDATE: The building envelope has progressed such that the roof is dried in and the siding and window installation are nearly completed.  The interior rough-in for mechanical, electrical and plumbing has been completed in several areas of the building.  Drywall installation and finishing has been completed in over half of the building. Contractor has completed the initial site utility work to connect the building to the power grid.</t>
  </si>
  <si>
    <t>F Building, &amp; ?? UPDATE: Greenhouse only (F Bldg.) = 2,897 sq.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</si>
</sst>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8"/>
      <name val="Calibri"/>
      <family val="2"/>
      <scheme val="minor"/>
    </font>
    <font>
      <sz val="8"/>
      <color theme="1"/>
      <name val="Calibri"/>
      <family val="2"/>
      <scheme val="minor"/>
    </font>
    <font>
      <sz val="9"/>
      <color indexed="81"/>
      <name val="Tahoma"/>
      <family val="2"/>
    </font>
    <font>
      <b/>
      <sz val="9"/>
      <color indexed="81"/>
      <name val="Tahoma"/>
      <family val="2"/>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39">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4" fontId="3" fillId="0" borderId="10" xfId="0" applyNumberFormat="1" applyFont="1" applyBorder="1" applyAlignment="1" applyProtection="1">
      <alignment horizontal="center"/>
      <protection locked="0"/>
    </xf>
    <xf numFmtId="14" fontId="3" fillId="0" borderId="12" xfId="0" applyNumberFormat="1" applyFont="1" applyBorder="1" applyAlignment="1" applyProtection="1">
      <alignment horizontal="center"/>
      <protection locked="0"/>
    </xf>
    <xf numFmtId="0" fontId="13" fillId="0" borderId="10" xfId="0" applyFont="1" applyBorder="1" applyAlignment="1" applyProtection="1">
      <alignment horizontal="left" wrapText="1"/>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11" xfId="1" applyNumberFormat="1" applyFont="1" applyFill="1" applyBorder="1" applyAlignment="1" applyProtection="1">
      <protection locked="0"/>
    </xf>
    <xf numFmtId="3" fontId="6" fillId="3" borderId="0" xfId="0" applyNumberFormat="1" applyFont="1" applyFill="1"/>
    <xf numFmtId="44" fontId="0" fillId="3" borderId="12" xfId="2" applyFont="1" applyFill="1" applyBorder="1"/>
    <xf numFmtId="7" fontId="0" fillId="0" borderId="10" xfId="1" applyNumberFormat="1" applyFont="1" applyFill="1" applyBorder="1" applyAlignment="1" applyProtection="1">
      <protection locked="0"/>
    </xf>
    <xf numFmtId="0" fontId="14" fillId="0" borderId="10" xfId="0" applyFont="1" applyBorder="1" applyAlignment="1" applyProtection="1">
      <alignment horizontal="center" vertical="top" wrapText="1"/>
      <protection locked="0"/>
    </xf>
    <xf numFmtId="0" fontId="0" fillId="0" borderId="10" xfId="0" applyBorder="1" applyAlignment="1" applyProtection="1">
      <alignment horizontal="left"/>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10" xfId="0" applyBorder="1" applyAlignment="1" applyProtection="1">
      <alignment horizontal="center"/>
      <protection locked="0"/>
    </xf>
    <xf numFmtId="0" fontId="3" fillId="0" borderId="10" xfId="0" applyFont="1" applyBorder="1" applyAlignment="1" applyProtection="1">
      <alignment horizontal="left"/>
      <protection locked="0"/>
    </xf>
    <xf numFmtId="0" fontId="17" fillId="3" borderId="10" xfId="0" applyFont="1" applyFill="1" applyBorder="1" applyAlignment="1" applyProtection="1">
      <alignment horizontal="center"/>
      <protection locked="0"/>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49" fontId="0" fillId="0" borderId="17"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18" xfId="0" applyNumberFormat="1" applyBorder="1" applyAlignment="1" applyProtection="1">
      <alignment vertical="top"/>
      <protection locked="0"/>
    </xf>
    <xf numFmtId="49" fontId="0" fillId="0" borderId="19" xfId="0" applyNumberFormat="1" applyBorder="1" applyAlignment="1" applyProtection="1">
      <alignment vertical="top"/>
      <protection locked="0"/>
    </xf>
    <xf numFmtId="49" fontId="0" fillId="0" borderId="20" xfId="0" applyNumberFormat="1" applyBorder="1" applyAlignment="1" applyProtection="1">
      <alignment vertical="top"/>
      <protection locked="0"/>
    </xf>
    <xf numFmtId="49" fontId="0" fillId="0" borderId="21" xfId="0" applyNumberFormat="1" applyBorder="1" applyAlignment="1" applyProtection="1">
      <alignment vertical="top"/>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49" fontId="3" fillId="0" borderId="17" xfId="0" applyNumberFormat="1" applyFont="1" applyBorder="1" applyAlignment="1" applyProtection="1">
      <alignment vertical="top" wrapText="1"/>
      <protection locked="0"/>
    </xf>
    <xf numFmtId="49" fontId="3" fillId="0" borderId="0" xfId="0" applyNumberFormat="1" applyFont="1" applyAlignment="1" applyProtection="1">
      <alignment vertical="top" wrapText="1"/>
      <protection locked="0"/>
    </xf>
    <xf numFmtId="49" fontId="3" fillId="0" borderId="18" xfId="0" applyNumberFormat="1" applyFont="1" applyBorder="1" applyAlignment="1" applyProtection="1">
      <alignment vertical="top" wrapText="1"/>
      <protection locked="0"/>
    </xf>
    <xf numFmtId="49" fontId="3" fillId="0" borderId="19" xfId="0" applyNumberFormat="1" applyFont="1" applyBorder="1" applyAlignment="1" applyProtection="1">
      <alignment vertical="top" wrapText="1"/>
      <protection locked="0"/>
    </xf>
    <xf numFmtId="49" fontId="3" fillId="0" borderId="20" xfId="0" applyNumberFormat="1" applyFont="1" applyBorder="1" applyAlignment="1" applyProtection="1">
      <alignment vertical="top" wrapText="1"/>
      <protection locked="0"/>
    </xf>
    <xf numFmtId="49" fontId="3" fillId="0" borderId="21" xfId="0" applyNumberFormat="1" applyFont="1" applyBorder="1" applyAlignment="1" applyProtection="1">
      <alignment vertical="top" wrapText="1"/>
      <protection locked="0"/>
    </xf>
    <xf numFmtId="49" fontId="3" fillId="0" borderId="14" xfId="0" applyNumberFormat="1" applyFont="1" applyBorder="1" applyAlignment="1" applyProtection="1">
      <alignment horizontal="centerContinuous" vertical="top" wrapText="1"/>
      <protection locked="0"/>
    </xf>
    <xf numFmtId="49" fontId="3" fillId="0" borderId="15" xfId="0" applyNumberFormat="1" applyFont="1" applyBorder="1" applyAlignment="1" applyProtection="1">
      <alignment horizontal="centerContinuous" vertical="top" wrapText="1"/>
      <protection locked="0"/>
    </xf>
    <xf numFmtId="49" fontId="3" fillId="0" borderId="16" xfId="0" applyNumberFormat="1" applyFont="1" applyBorder="1" applyAlignment="1" applyProtection="1">
      <alignment horizontal="centerContinuous" vertical="top" wrapText="1"/>
      <protection locked="0"/>
    </xf>
    <xf numFmtId="0" fontId="2" fillId="0" borderId="17" xfId="0" applyFont="1" applyBorder="1" applyAlignment="1">
      <alignment vertical="top" wrapText="1"/>
    </xf>
    <xf numFmtId="6" fontId="6" fillId="3" borderId="12" xfId="0" applyNumberFormat="1" applyFont="1" applyFill="1" applyBorder="1"/>
    <xf numFmtId="5" fontId="0" fillId="0" borderId="10" xfId="1" applyNumberFormat="1" applyFont="1" applyFill="1" applyBorder="1" applyAlignment="1" applyProtection="1">
      <protection locked="0"/>
    </xf>
    <xf numFmtId="0" fontId="0" fillId="3" borderId="12" xfId="0" applyFill="1" applyBorder="1" applyAlignment="1" applyProtection="1">
      <alignment horizontal="left"/>
      <protection locked="0"/>
    </xf>
    <xf numFmtId="0" fontId="0" fillId="3" borderId="36"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0" fontId="0" fillId="0" borderId="12" xfId="0" applyBorder="1" applyAlignment="1" applyProtection="1">
      <alignment horizontal="left"/>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cellXfs>
  <cellStyles count="5">
    <cellStyle name="Comma" xfId="1" builtinId="3"/>
    <cellStyle name="Currency" xfId="2" builtinId="4"/>
    <cellStyle name="Hyperlink" xfId="4" builtinId="8"/>
    <cellStyle name="Normal" xfId="0" builtinId="0"/>
    <cellStyle name="Percent" xfId="3" builtinId="5"/>
  </cellStyles>
  <dxfs count="11">
    <dxf>
      <fill>
        <patternFill>
          <bgColor rgb="FFCCFFFF"/>
        </patternFill>
      </fill>
    </dxf>
    <dxf>
      <fill>
        <patternFill>
          <bgColor rgb="FFCCFFFF"/>
        </patternFill>
      </fill>
    </dxf>
    <dxf>
      <fill>
        <patternFill patternType="none">
          <bgColor auto="1"/>
        </patternFill>
      </fill>
    </dxf>
    <dxf>
      <fill>
        <patternFill>
          <bgColor rgb="FFCCFFFF"/>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7" Type="http://schemas.openxmlformats.org/officeDocument/2006/relationships/image" Target="../media/image13.jpe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6" Type="http://schemas.openxmlformats.org/officeDocument/2006/relationships/image" Target="../media/image19.jpeg"/><Relationship Id="rId5" Type="http://schemas.openxmlformats.org/officeDocument/2006/relationships/image" Target="../media/image18.jpeg"/><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jpeg"/><Relationship Id="rId7" Type="http://schemas.openxmlformats.org/officeDocument/2006/relationships/image" Target="../media/image32.jpeg"/><Relationship Id="rId2" Type="http://schemas.openxmlformats.org/officeDocument/2006/relationships/image" Target="../media/image27.jpeg"/><Relationship Id="rId1" Type="http://schemas.openxmlformats.org/officeDocument/2006/relationships/image" Target="../media/image26.png"/><Relationship Id="rId6" Type="http://schemas.openxmlformats.org/officeDocument/2006/relationships/image" Target="../media/image31.jpeg"/><Relationship Id="rId5" Type="http://schemas.openxmlformats.org/officeDocument/2006/relationships/image" Target="../media/image30.jpeg"/><Relationship Id="rId4" Type="http://schemas.openxmlformats.org/officeDocument/2006/relationships/image" Target="../media/image29.jpeg"/></Relationships>
</file>

<file path=xl/drawings/drawing1.xml><?xml version="1.0" encoding="utf-8"?>
<xdr:wsDr xmlns:xdr="http://schemas.openxmlformats.org/drawingml/2006/spreadsheetDrawing" xmlns:a="http://schemas.openxmlformats.org/drawingml/2006/main">
  <xdr:twoCellAnchor>
    <xdr:from>
      <xdr:col>2</xdr:col>
      <xdr:colOff>143386</xdr:colOff>
      <xdr:row>4</xdr:row>
      <xdr:rowOff>85725</xdr:rowOff>
    </xdr:from>
    <xdr:to>
      <xdr:col>5</xdr:col>
      <xdr:colOff>474872</xdr:colOff>
      <xdr:row>19</xdr:row>
      <xdr:rowOff>10182</xdr:rowOff>
    </xdr:to>
    <xdr:pic>
      <xdr:nvPicPr>
        <xdr:cNvPr id="2" name="Picture 1" descr="Hallway">
          <a:extLst>
            <a:ext uri="{FF2B5EF4-FFF2-40B4-BE49-F238E27FC236}">
              <a16:creationId xmlns:a16="http://schemas.microsoft.com/office/drawing/2014/main" id="{73F7A33F-4290-4851-95D3-DC8F0F1CBF0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xdr:blipFill>
      <xdr:spPr>
        <a:xfrm>
          <a:off x="1362586" y="895350"/>
          <a:ext cx="2160286"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581025</xdr:colOff>
      <xdr:row>5</xdr:row>
      <xdr:rowOff>75006</xdr:rowOff>
    </xdr:from>
    <xdr:to>
      <xdr:col>16</xdr:col>
      <xdr:colOff>418234</xdr:colOff>
      <xdr:row>19</xdr:row>
      <xdr:rowOff>11376</xdr:rowOff>
    </xdr:to>
    <xdr:pic>
      <xdr:nvPicPr>
        <xdr:cNvPr id="3" name="Picture 2" descr="Aerial">
          <a:extLst>
            <a:ext uri="{FF2B5EF4-FFF2-40B4-BE49-F238E27FC236}">
              <a16:creationId xmlns:a16="http://schemas.microsoft.com/office/drawing/2014/main" id="{D1DF9F41-B91B-49C6-9239-9552A127E22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xdr:blipFill>
      <xdr:spPr>
        <a:xfrm>
          <a:off x="6067425" y="1065606"/>
          <a:ext cx="4104409" cy="247002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514350</xdr:colOff>
      <xdr:row>25</xdr:row>
      <xdr:rowOff>103805</xdr:rowOff>
    </xdr:from>
    <xdr:to>
      <xdr:col>7</xdr:col>
      <xdr:colOff>354734</xdr:colOff>
      <xdr:row>39</xdr:row>
      <xdr:rowOff>46077</xdr:rowOff>
    </xdr:to>
    <xdr:pic>
      <xdr:nvPicPr>
        <xdr:cNvPr id="4" name="Picture 3" descr="Aerial ">
          <a:extLst>
            <a:ext uri="{FF2B5EF4-FFF2-40B4-BE49-F238E27FC236}">
              <a16:creationId xmlns:a16="http://schemas.microsoft.com/office/drawing/2014/main" id="{06BCD4AC-D363-4249-9999-5EE1490231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xdr:blipFill>
      <xdr:spPr>
        <a:xfrm>
          <a:off x="514350" y="4866305"/>
          <a:ext cx="4107584" cy="260927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558800</xdr:colOff>
      <xdr:row>25</xdr:row>
      <xdr:rowOff>103805</xdr:rowOff>
    </xdr:from>
    <xdr:to>
      <xdr:col>16</xdr:col>
      <xdr:colOff>399184</xdr:colOff>
      <xdr:row>39</xdr:row>
      <xdr:rowOff>46077</xdr:rowOff>
    </xdr:to>
    <xdr:pic>
      <xdr:nvPicPr>
        <xdr:cNvPr id="5" name="Picture 4" descr="Aerial ">
          <a:extLst>
            <a:ext uri="{FF2B5EF4-FFF2-40B4-BE49-F238E27FC236}">
              <a16:creationId xmlns:a16="http://schemas.microsoft.com/office/drawing/2014/main" id="{3629D5BB-E158-4697-AC7E-A8AFFF2154C6}"/>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xdr:blipFill>
      <xdr:spPr>
        <a:xfrm>
          <a:off x="6045200" y="4866305"/>
          <a:ext cx="4107584" cy="260927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514350</xdr:colOff>
      <xdr:row>46</xdr:row>
      <xdr:rowOff>103805</xdr:rowOff>
    </xdr:from>
    <xdr:to>
      <xdr:col>7</xdr:col>
      <xdr:colOff>354734</xdr:colOff>
      <xdr:row>60</xdr:row>
      <xdr:rowOff>46077</xdr:rowOff>
    </xdr:to>
    <xdr:pic>
      <xdr:nvPicPr>
        <xdr:cNvPr id="6" name="Picture 5" descr="Aerial ">
          <a:extLst>
            <a:ext uri="{FF2B5EF4-FFF2-40B4-BE49-F238E27FC236}">
              <a16:creationId xmlns:a16="http://schemas.microsoft.com/office/drawing/2014/main" id="{CC01E7CB-D88E-410F-8FC6-10A62C371636}"/>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xdr:blipFill>
      <xdr:spPr>
        <a:xfrm>
          <a:off x="514350" y="8866805"/>
          <a:ext cx="4107584" cy="260927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311661</xdr:colOff>
      <xdr:row>46</xdr:row>
      <xdr:rowOff>19050</xdr:rowOff>
    </xdr:from>
    <xdr:to>
      <xdr:col>15</xdr:col>
      <xdr:colOff>36722</xdr:colOff>
      <xdr:row>60</xdr:row>
      <xdr:rowOff>121307</xdr:rowOff>
    </xdr:to>
    <xdr:pic>
      <xdr:nvPicPr>
        <xdr:cNvPr id="7" name="Picture 6" descr="Stairs">
          <a:extLst>
            <a:ext uri="{FF2B5EF4-FFF2-40B4-BE49-F238E27FC236}">
              <a16:creationId xmlns:a16="http://schemas.microsoft.com/office/drawing/2014/main" id="{6FB8921F-D4AE-494E-84C7-95BB6485FC7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xdr:blipFill>
      <xdr:spPr>
        <a:xfrm>
          <a:off x="7017261" y="8782050"/>
          <a:ext cx="2163461" cy="27692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320675</xdr:colOff>
      <xdr:row>5</xdr:row>
      <xdr:rowOff>111125</xdr:rowOff>
    </xdr:from>
    <xdr:to>
      <xdr:col>8</xdr:col>
      <xdr:colOff>351184</xdr:colOff>
      <xdr:row>20</xdr:row>
      <xdr:rowOff>26057</xdr:rowOff>
    </xdr:to>
    <xdr:pic>
      <xdr:nvPicPr>
        <xdr:cNvPr id="14" name="Picture 13" descr="Construction Summer 2025">
          <a:extLst>
            <a:ext uri="{FF2B5EF4-FFF2-40B4-BE49-F238E27FC236}">
              <a16:creationId xmlns:a16="http://schemas.microsoft.com/office/drawing/2014/main" id="{72D165D0-C5B9-46DC-AAA4-6F05573387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39875" y="1101725"/>
          <a:ext cx="3688109" cy="26295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333375</xdr:colOff>
      <xdr:row>5</xdr:row>
      <xdr:rowOff>133350</xdr:rowOff>
    </xdr:from>
    <xdr:to>
      <xdr:col>16</xdr:col>
      <xdr:colOff>363884</xdr:colOff>
      <xdr:row>20</xdr:row>
      <xdr:rowOff>48282</xdr:rowOff>
    </xdr:to>
    <xdr:pic>
      <xdr:nvPicPr>
        <xdr:cNvPr id="15" name="Picture 14" descr="Construction Summer 2025">
          <a:extLst>
            <a:ext uri="{FF2B5EF4-FFF2-40B4-BE49-F238E27FC236}">
              <a16:creationId xmlns:a16="http://schemas.microsoft.com/office/drawing/2014/main" id="{47D75DE9-0AB6-486D-8158-46D1AD75F2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429375" y="1123950"/>
          <a:ext cx="3688109" cy="26295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285750</xdr:colOff>
      <xdr:row>26</xdr:row>
      <xdr:rowOff>92075</xdr:rowOff>
    </xdr:from>
    <xdr:to>
      <xdr:col>8</xdr:col>
      <xdr:colOff>316259</xdr:colOff>
      <xdr:row>41</xdr:row>
      <xdr:rowOff>7007</xdr:rowOff>
    </xdr:to>
    <xdr:pic>
      <xdr:nvPicPr>
        <xdr:cNvPr id="16" name="Picture 15" descr="Construction Summer 2025">
          <a:extLst>
            <a:ext uri="{FF2B5EF4-FFF2-40B4-BE49-F238E27FC236}">
              <a16:creationId xmlns:a16="http://schemas.microsoft.com/office/drawing/2014/main" id="{3A17FF6B-3927-4DCF-A8F7-64CDCB540D0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xdr:blipFill>
      <xdr:spPr>
        <a:xfrm>
          <a:off x="1504950" y="4883150"/>
          <a:ext cx="3688109" cy="26295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282575</xdr:colOff>
      <xdr:row>26</xdr:row>
      <xdr:rowOff>114300</xdr:rowOff>
    </xdr:from>
    <xdr:to>
      <xdr:col>16</xdr:col>
      <xdr:colOff>316259</xdr:colOff>
      <xdr:row>41</xdr:row>
      <xdr:rowOff>16532</xdr:rowOff>
    </xdr:to>
    <xdr:pic>
      <xdr:nvPicPr>
        <xdr:cNvPr id="17" name="Picture 16" descr="Construction Summer 2025">
          <a:extLst>
            <a:ext uri="{FF2B5EF4-FFF2-40B4-BE49-F238E27FC236}">
              <a16:creationId xmlns:a16="http://schemas.microsoft.com/office/drawing/2014/main" id="{866DECA4-D328-4ED7-934F-E17D95A0A8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78575" y="4905375"/>
          <a:ext cx="3691284" cy="26168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225425</xdr:colOff>
      <xdr:row>47</xdr:row>
      <xdr:rowOff>82550</xdr:rowOff>
    </xdr:from>
    <xdr:to>
      <xdr:col>8</xdr:col>
      <xdr:colOff>255934</xdr:colOff>
      <xdr:row>62</xdr:row>
      <xdr:rowOff>10182</xdr:rowOff>
    </xdr:to>
    <xdr:pic>
      <xdr:nvPicPr>
        <xdr:cNvPr id="18" name="Picture 17" descr="Construction Summer 2025">
          <a:extLst>
            <a:ext uri="{FF2B5EF4-FFF2-40B4-BE49-F238E27FC236}">
              <a16:creationId xmlns:a16="http://schemas.microsoft.com/office/drawing/2014/main" id="{199B4B2D-46DA-4F3B-B844-227437936DC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444625" y="8674100"/>
          <a:ext cx="3688109" cy="26422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276225</xdr:colOff>
      <xdr:row>47</xdr:row>
      <xdr:rowOff>76200</xdr:rowOff>
    </xdr:from>
    <xdr:to>
      <xdr:col>16</xdr:col>
      <xdr:colOff>306734</xdr:colOff>
      <xdr:row>62</xdr:row>
      <xdr:rowOff>657</xdr:rowOff>
    </xdr:to>
    <xdr:pic>
      <xdr:nvPicPr>
        <xdr:cNvPr id="19" name="Picture 18" descr="Construction Summer 2025">
          <a:extLst>
            <a:ext uri="{FF2B5EF4-FFF2-40B4-BE49-F238E27FC236}">
              <a16:creationId xmlns:a16="http://schemas.microsoft.com/office/drawing/2014/main" id="{5BCEE6A7-86D3-4111-98B2-96FB8A2E4642}"/>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xdr:blipFill>
      <xdr:spPr>
        <a:xfrm>
          <a:off x="6372225" y="8667750"/>
          <a:ext cx="3688109"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358775</xdr:colOff>
      <xdr:row>5</xdr:row>
      <xdr:rowOff>101600</xdr:rowOff>
    </xdr:from>
    <xdr:to>
      <xdr:col>8</xdr:col>
      <xdr:colOff>392459</xdr:colOff>
      <xdr:row>20</xdr:row>
      <xdr:rowOff>19707</xdr:rowOff>
    </xdr:to>
    <xdr:pic>
      <xdr:nvPicPr>
        <xdr:cNvPr id="2" name="Picture 1" descr="Construction Summer 2025">
          <a:extLst>
            <a:ext uri="{FF2B5EF4-FFF2-40B4-BE49-F238E27FC236}">
              <a16:creationId xmlns:a16="http://schemas.microsoft.com/office/drawing/2014/main" id="{71D9C0D2-24D1-0322-9317-48323A27A9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77975" y="1092200"/>
          <a:ext cx="3691284" cy="26327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368300</xdr:colOff>
      <xdr:row>5</xdr:row>
      <xdr:rowOff>123825</xdr:rowOff>
    </xdr:from>
    <xdr:to>
      <xdr:col>16</xdr:col>
      <xdr:colOff>401984</xdr:colOff>
      <xdr:row>20</xdr:row>
      <xdr:rowOff>35582</xdr:rowOff>
    </xdr:to>
    <xdr:pic>
      <xdr:nvPicPr>
        <xdr:cNvPr id="3" name="Picture 2" descr="Construction Summer 2025">
          <a:extLst>
            <a:ext uri="{FF2B5EF4-FFF2-40B4-BE49-F238E27FC236}">
              <a16:creationId xmlns:a16="http://schemas.microsoft.com/office/drawing/2014/main" id="{03A6B7D5-A735-265F-A66C-3473A4382F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464300" y="1114425"/>
          <a:ext cx="3691284" cy="26263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323850</xdr:colOff>
      <xdr:row>26</xdr:row>
      <xdr:rowOff>82550</xdr:rowOff>
    </xdr:from>
    <xdr:to>
      <xdr:col>8</xdr:col>
      <xdr:colOff>351184</xdr:colOff>
      <xdr:row>41</xdr:row>
      <xdr:rowOff>657</xdr:rowOff>
    </xdr:to>
    <xdr:pic>
      <xdr:nvPicPr>
        <xdr:cNvPr id="4" name="Picture 3" descr="Construction Summer 2025">
          <a:extLst>
            <a:ext uri="{FF2B5EF4-FFF2-40B4-BE49-F238E27FC236}">
              <a16:creationId xmlns:a16="http://schemas.microsoft.com/office/drawing/2014/main" id="{4EDF0C7C-32F9-554F-2019-E35D7F7335D3}"/>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xdr:blipFill>
      <xdr:spPr>
        <a:xfrm>
          <a:off x="1543050" y="4873625"/>
          <a:ext cx="3684934" cy="26327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320675</xdr:colOff>
      <xdr:row>26</xdr:row>
      <xdr:rowOff>104775</xdr:rowOff>
    </xdr:from>
    <xdr:to>
      <xdr:col>16</xdr:col>
      <xdr:colOff>351184</xdr:colOff>
      <xdr:row>41</xdr:row>
      <xdr:rowOff>7007</xdr:rowOff>
    </xdr:to>
    <xdr:pic>
      <xdr:nvPicPr>
        <xdr:cNvPr id="5" name="Picture 4" descr="Construction Summer 2025">
          <a:extLst>
            <a:ext uri="{FF2B5EF4-FFF2-40B4-BE49-F238E27FC236}">
              <a16:creationId xmlns:a16="http://schemas.microsoft.com/office/drawing/2014/main" id="{92804C8D-245C-9A05-AF34-2B5927F6C7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416675" y="4895850"/>
          <a:ext cx="3688109" cy="26168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263525</xdr:colOff>
      <xdr:row>47</xdr:row>
      <xdr:rowOff>76200</xdr:rowOff>
    </xdr:from>
    <xdr:to>
      <xdr:col>8</xdr:col>
      <xdr:colOff>297209</xdr:colOff>
      <xdr:row>61</xdr:row>
      <xdr:rowOff>178457</xdr:rowOff>
    </xdr:to>
    <xdr:pic>
      <xdr:nvPicPr>
        <xdr:cNvPr id="6" name="Picture 5" descr="Construction Summer 2025">
          <a:extLst>
            <a:ext uri="{FF2B5EF4-FFF2-40B4-BE49-F238E27FC236}">
              <a16:creationId xmlns:a16="http://schemas.microsoft.com/office/drawing/2014/main" id="{282289F2-DE0E-8561-95DD-CB39C27BF0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482725" y="8667750"/>
          <a:ext cx="3691284"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590550</xdr:colOff>
      <xdr:row>5</xdr:row>
      <xdr:rowOff>95250</xdr:rowOff>
    </xdr:from>
    <xdr:to>
      <xdr:col>8</xdr:col>
      <xdr:colOff>371475</xdr:colOff>
      <xdr:row>20</xdr:row>
      <xdr:rowOff>7007</xdr:rowOff>
    </xdr:to>
    <xdr:pic>
      <xdr:nvPicPr>
        <xdr:cNvPr id="12" name="Picture 11" descr="construction Fall 2025">
          <a:extLst>
            <a:ext uri="{FF2B5EF4-FFF2-40B4-BE49-F238E27FC236}">
              <a16:creationId xmlns:a16="http://schemas.microsoft.com/office/drawing/2014/main" id="{C19552DD-895E-4501-91CA-996F7307F99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xdr:blipFill>
      <xdr:spPr>
        <a:xfrm>
          <a:off x="1200150" y="1085850"/>
          <a:ext cx="4048125" cy="26263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28574</xdr:colOff>
      <xdr:row>5</xdr:row>
      <xdr:rowOff>66676</xdr:rowOff>
    </xdr:from>
    <xdr:to>
      <xdr:col>14</xdr:col>
      <xdr:colOff>314325</xdr:colOff>
      <xdr:row>20</xdr:row>
      <xdr:rowOff>11281</xdr:rowOff>
    </xdr:to>
    <xdr:pic>
      <xdr:nvPicPr>
        <xdr:cNvPr id="13" name="Picture 12" descr="Construction Fall 2025">
          <a:extLst>
            <a:ext uri="{FF2B5EF4-FFF2-40B4-BE49-F238E27FC236}">
              <a16:creationId xmlns:a16="http://schemas.microsoft.com/office/drawing/2014/main" id="{980A9764-737D-41A8-AFE9-28A47CD9D86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xdr:blipFill>
      <xdr:spPr>
        <a:xfrm>
          <a:off x="6734174" y="1057276"/>
          <a:ext cx="2114551" cy="265923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600075</xdr:colOff>
      <xdr:row>26</xdr:row>
      <xdr:rowOff>73025</xdr:rowOff>
    </xdr:from>
    <xdr:to>
      <xdr:col>8</xdr:col>
      <xdr:colOff>20984</xdr:colOff>
      <xdr:row>40</xdr:row>
      <xdr:rowOff>168932</xdr:rowOff>
    </xdr:to>
    <xdr:pic>
      <xdr:nvPicPr>
        <xdr:cNvPr id="14" name="Picture 13" descr="Construction Fall 2025">
          <a:extLst>
            <a:ext uri="{FF2B5EF4-FFF2-40B4-BE49-F238E27FC236}">
              <a16:creationId xmlns:a16="http://schemas.microsoft.com/office/drawing/2014/main" id="{A5179431-10A6-4979-A66D-F5F1F86FAA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xdr:blipFill>
      <xdr:spPr>
        <a:xfrm>
          <a:off x="1209675" y="4864100"/>
          <a:ext cx="3688109" cy="26295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301625</xdr:colOff>
      <xdr:row>26</xdr:row>
      <xdr:rowOff>158750</xdr:rowOff>
    </xdr:from>
    <xdr:to>
      <xdr:col>16</xdr:col>
      <xdr:colOff>332134</xdr:colOff>
      <xdr:row>41</xdr:row>
      <xdr:rowOff>67332</xdr:rowOff>
    </xdr:to>
    <xdr:pic>
      <xdr:nvPicPr>
        <xdr:cNvPr id="15" name="Picture 14" descr="Construction Fall 2025">
          <a:extLst>
            <a:ext uri="{FF2B5EF4-FFF2-40B4-BE49-F238E27FC236}">
              <a16:creationId xmlns:a16="http://schemas.microsoft.com/office/drawing/2014/main" id="{B890ADFD-33B5-4268-AD4D-9D690A6A76C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397625" y="4949825"/>
          <a:ext cx="3688109" cy="26232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320675</xdr:colOff>
      <xdr:row>47</xdr:row>
      <xdr:rowOff>34925</xdr:rowOff>
    </xdr:from>
    <xdr:to>
      <xdr:col>16</xdr:col>
      <xdr:colOff>351183</xdr:colOff>
      <xdr:row>61</xdr:row>
      <xdr:rowOff>140356</xdr:rowOff>
    </xdr:to>
    <xdr:pic>
      <xdr:nvPicPr>
        <xdr:cNvPr id="16" name="Picture 15" descr="Construction Fall 2025">
          <a:extLst>
            <a:ext uri="{FF2B5EF4-FFF2-40B4-BE49-F238E27FC236}">
              <a16:creationId xmlns:a16="http://schemas.microsoft.com/office/drawing/2014/main" id="{C8F2724C-9EDB-45CC-96D6-6CBD2EA16C3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416675" y="8626475"/>
          <a:ext cx="3688108" cy="263908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552450</xdr:colOff>
      <xdr:row>47</xdr:row>
      <xdr:rowOff>47625</xdr:rowOff>
    </xdr:from>
    <xdr:to>
      <xdr:col>7</xdr:col>
      <xdr:colOff>579783</xdr:colOff>
      <xdr:row>61</xdr:row>
      <xdr:rowOff>149881</xdr:rowOff>
    </xdr:to>
    <xdr:pic>
      <xdr:nvPicPr>
        <xdr:cNvPr id="17" name="Picture 16" descr="Construction Fall 2025">
          <a:extLst>
            <a:ext uri="{FF2B5EF4-FFF2-40B4-BE49-F238E27FC236}">
              <a16:creationId xmlns:a16="http://schemas.microsoft.com/office/drawing/2014/main" id="{3A04C7E7-BAD6-4AFA-B973-FB8834A1A9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62050" y="8639175"/>
          <a:ext cx="3684933" cy="263590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drawings/drawing4.xml><?xml version="1.0" encoding="utf-8"?>
<xdr:wsDr xmlns:xdr="http://schemas.openxmlformats.org/drawingml/2006/spreadsheetDrawing" xmlns:a="http://schemas.openxmlformats.org/drawingml/2006/main">
  <xdr:oneCellAnchor>
    <xdr:from>
      <xdr:col>10</xdr:col>
      <xdr:colOff>301625</xdr:colOff>
      <xdr:row>47</xdr:row>
      <xdr:rowOff>92075</xdr:rowOff>
    </xdr:from>
    <xdr:ext cx="3914775" cy="2896381"/>
    <xdr:pic>
      <xdr:nvPicPr>
        <xdr:cNvPr id="15" name="Picture 14" descr="First Floor interior framing and ductwork being installed&#10;">
          <a:extLst>
            <a:ext uri="{FF2B5EF4-FFF2-40B4-BE49-F238E27FC236}">
              <a16:creationId xmlns:a16="http://schemas.microsoft.com/office/drawing/2014/main" id="{690FF247-EAA4-4BCA-8824-CA62AF7BE8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97625" y="8683625"/>
          <a:ext cx="3914775" cy="289638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523876</xdr:colOff>
      <xdr:row>47</xdr:row>
      <xdr:rowOff>76201</xdr:rowOff>
    </xdr:from>
    <xdr:ext cx="3905250" cy="2951127"/>
    <xdr:pic>
      <xdr:nvPicPr>
        <xdr:cNvPr id="16" name="Picture 15" descr="Exterior Framing being installed&#10;">
          <a:extLst>
            <a:ext uri="{FF2B5EF4-FFF2-40B4-BE49-F238E27FC236}">
              <a16:creationId xmlns:a16="http://schemas.microsoft.com/office/drawing/2014/main" id="{4DF4D034-37F2-451F-B8DF-4B72006D00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476" y="8667751"/>
          <a:ext cx="3905250" cy="295112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10</xdr:col>
      <xdr:colOff>320675</xdr:colOff>
      <xdr:row>4</xdr:row>
      <xdr:rowOff>101600</xdr:rowOff>
    </xdr:from>
    <xdr:ext cx="3895725" cy="2903685"/>
    <xdr:pic>
      <xdr:nvPicPr>
        <xdr:cNvPr id="18" name="Picture 17">
          <a:extLst>
            <a:ext uri="{FF2B5EF4-FFF2-40B4-BE49-F238E27FC236}">
              <a16:creationId xmlns:a16="http://schemas.microsoft.com/office/drawing/2014/main" id="{FEC7D98E-5AA3-4996-BA3B-811E973AC7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16675" y="911225"/>
          <a:ext cx="3895725" cy="290368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381000</xdr:colOff>
      <xdr:row>4</xdr:row>
      <xdr:rowOff>158750</xdr:rowOff>
    </xdr:from>
    <xdr:ext cx="4331860" cy="2686050"/>
    <xdr:pic>
      <xdr:nvPicPr>
        <xdr:cNvPr id="14" name="Picture 13" descr="Arial View 11/03/2025&#10;">
          <a:extLst>
            <a:ext uri="{FF2B5EF4-FFF2-40B4-BE49-F238E27FC236}">
              <a16:creationId xmlns:a16="http://schemas.microsoft.com/office/drawing/2014/main" id="{4791DF23-A357-4F99-8749-48BAC8CEA2E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990600" y="968375"/>
          <a:ext cx="4331860" cy="26860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511175</xdr:colOff>
      <xdr:row>25</xdr:row>
      <xdr:rowOff>114301</xdr:rowOff>
    </xdr:from>
    <xdr:ext cx="3981450" cy="2878350"/>
    <xdr:pic>
      <xdr:nvPicPr>
        <xdr:cNvPr id="19" name="Picture 18">
          <a:extLst>
            <a:ext uri="{FF2B5EF4-FFF2-40B4-BE49-F238E27FC236}">
              <a16:creationId xmlns:a16="http://schemas.microsoft.com/office/drawing/2014/main" id="{D1C4C91A-3E1D-48FA-B29A-B9456D3F05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0775" y="4724401"/>
          <a:ext cx="3981450" cy="28783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10</xdr:col>
      <xdr:colOff>400049</xdr:colOff>
      <xdr:row>26</xdr:row>
      <xdr:rowOff>1</xdr:rowOff>
    </xdr:from>
    <xdr:ext cx="3752851" cy="2819229"/>
    <xdr:pic>
      <xdr:nvPicPr>
        <xdr:cNvPr id="17" name="Picture 16" descr="Interior of second floor with roof slab supports&#10;">
          <a:extLst>
            <a:ext uri="{FF2B5EF4-FFF2-40B4-BE49-F238E27FC236}">
              <a16:creationId xmlns:a16="http://schemas.microsoft.com/office/drawing/2014/main" id="{845262F6-FEB2-4639-81BC-16AB3D37F54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96049" y="4791076"/>
          <a:ext cx="3752851" cy="281922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twoCellAnchor>
    <xdr:from>
      <xdr:col>1</xdr:col>
      <xdr:colOff>390525</xdr:colOff>
      <xdr:row>20</xdr:row>
      <xdr:rowOff>110502</xdr:rowOff>
    </xdr:from>
    <xdr:to>
      <xdr:col>8</xdr:col>
      <xdr:colOff>485774</xdr:colOff>
      <xdr:row>21</xdr:row>
      <xdr:rowOff>158127</xdr:rowOff>
    </xdr:to>
    <xdr:sp macro="" textlink="" fLocksText="0">
      <xdr:nvSpPr>
        <xdr:cNvPr id="3" name="TextBox 2">
          <a:extLst>
            <a:ext uri="{FF2B5EF4-FFF2-40B4-BE49-F238E27FC236}">
              <a16:creationId xmlns:a16="http://schemas.microsoft.com/office/drawing/2014/main" id="{17BCF982-A8BC-4E97-B86F-3D810B36B973}"/>
            </a:ext>
          </a:extLst>
        </xdr:cNvPr>
        <xdr:cNvSpPr txBox="1"/>
      </xdr:nvSpPr>
      <xdr:spPr>
        <a:xfrm>
          <a:off x="1000125" y="392050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Arial</a:t>
          </a:r>
          <a:r>
            <a:rPr lang="en-US" sz="1100" b="1" baseline="0">
              <a:solidFill>
                <a:schemeClr val="bg1"/>
              </a:solidFill>
            </a:rPr>
            <a:t> View 11/03/2025</a:t>
          </a:r>
        </a:p>
        <a:p>
          <a:pPr algn="ctr"/>
          <a:endParaRPr lang="en-US" sz="1100" b="1">
            <a:solidFill>
              <a:schemeClr val="bg1"/>
            </a:solidFill>
          </a:endParaRPr>
        </a:p>
      </xdr:txBody>
    </xdr:sp>
    <xdr:clientData fLocksWithSheet="0"/>
  </xdr:twoCellAnchor>
  <xdr:twoCellAnchor>
    <xdr:from>
      <xdr:col>10</xdr:col>
      <xdr:colOff>57150</xdr:colOff>
      <xdr:row>21</xdr:row>
      <xdr:rowOff>12077</xdr:rowOff>
    </xdr:from>
    <xdr:to>
      <xdr:col>17</xdr:col>
      <xdr:colOff>152399</xdr:colOff>
      <xdr:row>22</xdr:row>
      <xdr:rowOff>66052</xdr:rowOff>
    </xdr:to>
    <xdr:sp macro="" textlink="" fLocksText="0">
      <xdr:nvSpPr>
        <xdr:cNvPr id="5" name="TextBox 4" descr="New Concrete slab poured&#10;">
          <a:extLst>
            <a:ext uri="{FF2B5EF4-FFF2-40B4-BE49-F238E27FC236}">
              <a16:creationId xmlns:a16="http://schemas.microsoft.com/office/drawing/2014/main" id="{6429C124-03F3-43A8-A27E-A1B1D7DA55CA}"/>
            </a:ext>
          </a:extLst>
        </xdr:cNvPr>
        <xdr:cNvSpPr txBox="1"/>
      </xdr:nvSpPr>
      <xdr:spPr>
        <a:xfrm>
          <a:off x="6153150" y="3898277"/>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New Concrete slab poured</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xdr:col>
      <xdr:colOff>381000</xdr:colOff>
      <xdr:row>41</xdr:row>
      <xdr:rowOff>120027</xdr:rowOff>
    </xdr:from>
    <xdr:to>
      <xdr:col>8</xdr:col>
      <xdr:colOff>476249</xdr:colOff>
      <xdr:row>42</xdr:row>
      <xdr:rowOff>167652</xdr:rowOff>
    </xdr:to>
    <xdr:sp macro="" textlink="" fLocksText="0">
      <xdr:nvSpPr>
        <xdr:cNvPr id="7" name="TextBox 6" descr="New second floor PT (Post Tensioned) Slab&#10;">
          <a:extLst>
            <a:ext uri="{FF2B5EF4-FFF2-40B4-BE49-F238E27FC236}">
              <a16:creationId xmlns:a16="http://schemas.microsoft.com/office/drawing/2014/main" id="{C5072B25-353D-49D8-B4CF-A2D5C8123075}"/>
            </a:ext>
          </a:extLst>
        </xdr:cNvPr>
        <xdr:cNvSpPr txBox="1"/>
      </xdr:nvSpPr>
      <xdr:spPr>
        <a:xfrm>
          <a:off x="990600" y="7930527"/>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New second floor PT (Post</a:t>
          </a:r>
          <a:r>
            <a:rPr lang="en-US" sz="1100" b="1" baseline="0">
              <a:solidFill>
                <a:schemeClr val="bg1"/>
              </a:solidFill>
            </a:rPr>
            <a:t> Tensioned) Slab</a:t>
          </a:r>
        </a:p>
        <a:p>
          <a:pPr algn="ctr"/>
          <a:endParaRPr lang="en-US" sz="1100" b="1">
            <a:solidFill>
              <a:schemeClr val="bg1"/>
            </a:solidFill>
          </a:endParaRPr>
        </a:p>
      </xdr:txBody>
    </xdr:sp>
    <xdr:clientData fLocksWithSheet="0"/>
  </xdr:twoCellAnchor>
  <xdr:twoCellAnchor>
    <xdr:from>
      <xdr:col>10</xdr:col>
      <xdr:colOff>66675</xdr:colOff>
      <xdr:row>41</xdr:row>
      <xdr:rowOff>129552</xdr:rowOff>
    </xdr:from>
    <xdr:to>
      <xdr:col>17</xdr:col>
      <xdr:colOff>161924</xdr:colOff>
      <xdr:row>42</xdr:row>
      <xdr:rowOff>177177</xdr:rowOff>
    </xdr:to>
    <xdr:sp macro="" textlink="" fLocksText="0">
      <xdr:nvSpPr>
        <xdr:cNvPr id="9" name="TextBox 8">
          <a:extLst>
            <a:ext uri="{FF2B5EF4-FFF2-40B4-BE49-F238E27FC236}">
              <a16:creationId xmlns:a16="http://schemas.microsoft.com/office/drawing/2014/main" id="{A71BDA84-5FEC-42A3-9473-DB4697E5521E}"/>
            </a:ext>
          </a:extLst>
        </xdr:cNvPr>
        <xdr:cNvSpPr txBox="1"/>
      </xdr:nvSpPr>
      <xdr:spPr>
        <a:xfrm>
          <a:off x="6162675" y="794005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Interior of second floor</a:t>
          </a:r>
          <a:r>
            <a:rPr lang="en-US" sz="1100" b="1" baseline="0">
              <a:solidFill>
                <a:schemeClr val="bg1"/>
              </a:solidFill>
            </a:rPr>
            <a:t> with roof slab supports</a:t>
          </a:r>
        </a:p>
        <a:p>
          <a:pPr algn="ctr"/>
          <a:endParaRPr lang="en-US" sz="1100" b="1">
            <a:solidFill>
              <a:schemeClr val="bg1"/>
            </a:solidFill>
          </a:endParaRPr>
        </a:p>
      </xdr:txBody>
    </xdr:sp>
    <xdr:clientData fLocksWithSheet="0"/>
  </xdr:twoCellAnchor>
  <xdr:twoCellAnchor>
    <xdr:from>
      <xdr:col>1</xdr:col>
      <xdr:colOff>190500</xdr:colOff>
      <xdr:row>63</xdr:row>
      <xdr:rowOff>151777</xdr:rowOff>
    </xdr:from>
    <xdr:to>
      <xdr:col>8</xdr:col>
      <xdr:colOff>285749</xdr:colOff>
      <xdr:row>65</xdr:row>
      <xdr:rowOff>12077</xdr:rowOff>
    </xdr:to>
    <xdr:sp macro="" textlink="" fLocksText="0">
      <xdr:nvSpPr>
        <xdr:cNvPr id="11" name="TextBox 10">
          <a:extLst>
            <a:ext uri="{FF2B5EF4-FFF2-40B4-BE49-F238E27FC236}">
              <a16:creationId xmlns:a16="http://schemas.microsoft.com/office/drawing/2014/main" id="{0AB7B825-1949-4040-B028-850AC925A766}"/>
            </a:ext>
          </a:extLst>
        </xdr:cNvPr>
        <xdr:cNvSpPr txBox="1"/>
      </xdr:nvSpPr>
      <xdr:spPr>
        <a:xfrm>
          <a:off x="800100" y="11638927"/>
          <a:ext cx="4362449" cy="2222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Exterior Framing being installed</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120650</xdr:colOff>
      <xdr:row>63</xdr:row>
      <xdr:rowOff>85102</xdr:rowOff>
    </xdr:from>
    <xdr:to>
      <xdr:col>17</xdr:col>
      <xdr:colOff>222249</xdr:colOff>
      <xdr:row>64</xdr:row>
      <xdr:rowOff>126377</xdr:rowOff>
    </xdr:to>
    <xdr:sp macro="" textlink="" fLocksText="0">
      <xdr:nvSpPr>
        <xdr:cNvPr id="13" name="TextBox 12">
          <a:extLst>
            <a:ext uri="{FF2B5EF4-FFF2-40B4-BE49-F238E27FC236}">
              <a16:creationId xmlns:a16="http://schemas.microsoft.com/office/drawing/2014/main" id="{0B43C9D6-8AD3-464F-B5A6-97E9D0C9C7D7}"/>
            </a:ext>
          </a:extLst>
        </xdr:cNvPr>
        <xdr:cNvSpPr txBox="1"/>
      </xdr:nvSpPr>
      <xdr:spPr>
        <a:xfrm>
          <a:off x="6216650" y="11572252"/>
          <a:ext cx="4368799" cy="2222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First</a:t>
          </a:r>
          <a:r>
            <a:rPr lang="en-US" sz="1100" b="1" baseline="0">
              <a:solidFill>
                <a:schemeClr val="bg1"/>
              </a:solidFill>
            </a:rPr>
            <a:t> Floor interior framing and ductwork being installed</a:t>
          </a:r>
        </a:p>
        <a:p>
          <a:pPr algn="ctr"/>
          <a:endParaRPr lang="en-US" sz="1100" b="1">
            <a:solidFill>
              <a:schemeClr val="bg1"/>
            </a:solidFill>
          </a:endParaRPr>
        </a:p>
      </xdr:txBody>
    </xdr:sp>
    <xdr:clientData fLocksWithSheet="0"/>
  </xdr:twoCellAnchor>
  <xdr:oneCellAnchor>
    <xdr:from>
      <xdr:col>10</xdr:col>
      <xdr:colOff>320675</xdr:colOff>
      <xdr:row>4</xdr:row>
      <xdr:rowOff>76200</xdr:rowOff>
    </xdr:from>
    <xdr:ext cx="3895725" cy="2903685"/>
    <xdr:pic>
      <xdr:nvPicPr>
        <xdr:cNvPr id="28" name="Picture 27">
          <a:extLst>
            <a:ext uri="{FF2B5EF4-FFF2-40B4-BE49-F238E27FC236}">
              <a16:creationId xmlns:a16="http://schemas.microsoft.com/office/drawing/2014/main" id="{F692AAA9-655C-D1D7-B481-A9192966E2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16675" y="885825"/>
          <a:ext cx="3895725" cy="290368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381000</xdr:colOff>
      <xdr:row>4</xdr:row>
      <xdr:rowOff>133350</xdr:rowOff>
    </xdr:from>
    <xdr:ext cx="4331860" cy="2686050"/>
    <xdr:pic>
      <xdr:nvPicPr>
        <xdr:cNvPr id="29" name="Picture 28" descr="Arial View 11/03/2025&#10;">
          <a:extLst>
            <a:ext uri="{FF2B5EF4-FFF2-40B4-BE49-F238E27FC236}">
              <a16:creationId xmlns:a16="http://schemas.microsoft.com/office/drawing/2014/main" id="{A7FABF97-FAE5-CF0E-92EF-4C6F48D7E51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990600" y="942975"/>
          <a:ext cx="4331860" cy="26860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511175</xdr:colOff>
      <xdr:row>25</xdr:row>
      <xdr:rowOff>85726</xdr:rowOff>
    </xdr:from>
    <xdr:ext cx="3981450" cy="2878350"/>
    <xdr:pic>
      <xdr:nvPicPr>
        <xdr:cNvPr id="30" name="Picture 29">
          <a:extLst>
            <a:ext uri="{FF2B5EF4-FFF2-40B4-BE49-F238E27FC236}">
              <a16:creationId xmlns:a16="http://schemas.microsoft.com/office/drawing/2014/main" id="{9E04B895-77FF-E728-0C3F-4369A057178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0775" y="4695826"/>
          <a:ext cx="3981450" cy="28783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549276</xdr:colOff>
      <xdr:row>47</xdr:row>
      <xdr:rowOff>85726</xdr:rowOff>
    </xdr:from>
    <xdr:ext cx="3905250" cy="2951127"/>
    <xdr:pic>
      <xdr:nvPicPr>
        <xdr:cNvPr id="31" name="Picture 30" descr="Exterior Framing being installed&#10;">
          <a:extLst>
            <a:ext uri="{FF2B5EF4-FFF2-40B4-BE49-F238E27FC236}">
              <a16:creationId xmlns:a16="http://schemas.microsoft.com/office/drawing/2014/main" id="{B87D6958-7133-C100-3F2C-B18F9CE269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8876" y="8677276"/>
          <a:ext cx="3905250" cy="295112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10</xdr:col>
      <xdr:colOff>428624</xdr:colOff>
      <xdr:row>26</xdr:row>
      <xdr:rowOff>9526</xdr:rowOff>
    </xdr:from>
    <xdr:ext cx="3752851" cy="2819229"/>
    <xdr:pic>
      <xdr:nvPicPr>
        <xdr:cNvPr id="32" name="Picture 31" descr="Interior of second floor with roof slab supports&#10;">
          <a:extLst>
            <a:ext uri="{FF2B5EF4-FFF2-40B4-BE49-F238E27FC236}">
              <a16:creationId xmlns:a16="http://schemas.microsoft.com/office/drawing/2014/main" id="{255A63CD-3598-E0B7-16F1-B867059908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24624" y="4800601"/>
          <a:ext cx="3752851" cy="281922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10</xdr:col>
      <xdr:colOff>349250</xdr:colOff>
      <xdr:row>4</xdr:row>
      <xdr:rowOff>85725</xdr:rowOff>
    </xdr:from>
    <xdr:ext cx="3895725" cy="2903685"/>
    <xdr:pic>
      <xdr:nvPicPr>
        <xdr:cNvPr id="33" name="Picture 32">
          <a:extLst>
            <a:ext uri="{FF2B5EF4-FFF2-40B4-BE49-F238E27FC236}">
              <a16:creationId xmlns:a16="http://schemas.microsoft.com/office/drawing/2014/main" id="{E5C6BCE7-4193-2441-81C7-5462884AAA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5250" y="895350"/>
          <a:ext cx="3895725" cy="290368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409575</xdr:colOff>
      <xdr:row>4</xdr:row>
      <xdr:rowOff>142875</xdr:rowOff>
    </xdr:from>
    <xdr:ext cx="4331860" cy="2686050"/>
    <xdr:pic>
      <xdr:nvPicPr>
        <xdr:cNvPr id="34" name="Picture 33" descr="Arial View 11/03/2025&#10;">
          <a:extLst>
            <a:ext uri="{FF2B5EF4-FFF2-40B4-BE49-F238E27FC236}">
              <a16:creationId xmlns:a16="http://schemas.microsoft.com/office/drawing/2014/main" id="{8CDDE8BC-F798-3334-7370-1ED436F7B52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1019175" y="952500"/>
          <a:ext cx="4331860" cy="26860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539750</xdr:colOff>
      <xdr:row>25</xdr:row>
      <xdr:rowOff>92076</xdr:rowOff>
    </xdr:from>
    <xdr:ext cx="3981450" cy="2878350"/>
    <xdr:pic>
      <xdr:nvPicPr>
        <xdr:cNvPr id="35" name="Picture 34">
          <a:extLst>
            <a:ext uri="{FF2B5EF4-FFF2-40B4-BE49-F238E27FC236}">
              <a16:creationId xmlns:a16="http://schemas.microsoft.com/office/drawing/2014/main" id="{5C3EE9A8-D973-6CD0-BAE7-EFBA6F78DD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9350" y="4702176"/>
          <a:ext cx="3981450" cy="28783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10</xdr:col>
      <xdr:colOff>330200</xdr:colOff>
      <xdr:row>47</xdr:row>
      <xdr:rowOff>92075</xdr:rowOff>
    </xdr:from>
    <xdr:ext cx="3914775" cy="2896381"/>
    <xdr:pic>
      <xdr:nvPicPr>
        <xdr:cNvPr id="36" name="Picture 35" descr="First Floor interior framing and ductwork being installed&#10;">
          <a:extLst>
            <a:ext uri="{FF2B5EF4-FFF2-40B4-BE49-F238E27FC236}">
              <a16:creationId xmlns:a16="http://schemas.microsoft.com/office/drawing/2014/main" id="{EC692720-6D89-05D3-A8E8-3380E92732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6200" y="8683625"/>
          <a:ext cx="3914775" cy="289638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577851</xdr:colOff>
      <xdr:row>47</xdr:row>
      <xdr:rowOff>82551</xdr:rowOff>
    </xdr:from>
    <xdr:ext cx="3905250" cy="2951127"/>
    <xdr:pic>
      <xdr:nvPicPr>
        <xdr:cNvPr id="37" name="Picture 36" descr="Exterior Framing being installed&#10;">
          <a:extLst>
            <a:ext uri="{FF2B5EF4-FFF2-40B4-BE49-F238E27FC236}">
              <a16:creationId xmlns:a16="http://schemas.microsoft.com/office/drawing/2014/main" id="{B0502200-3E1C-7A99-01BE-33EFF8A279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7451" y="8674101"/>
          <a:ext cx="3905250" cy="295112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10</xdr:col>
      <xdr:colOff>460374</xdr:colOff>
      <xdr:row>26</xdr:row>
      <xdr:rowOff>6351</xdr:rowOff>
    </xdr:from>
    <xdr:ext cx="3752851" cy="2819229"/>
    <xdr:pic>
      <xdr:nvPicPr>
        <xdr:cNvPr id="38" name="Picture 37" descr="Interior of second floor with roof slab supports&#10;">
          <a:extLst>
            <a:ext uri="{FF2B5EF4-FFF2-40B4-BE49-F238E27FC236}">
              <a16:creationId xmlns:a16="http://schemas.microsoft.com/office/drawing/2014/main" id="{D942565A-BE7E-E1D1-2226-2AD98E3A8FA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56374" y="4797426"/>
          <a:ext cx="3752851" cy="281922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10</xdr:col>
      <xdr:colOff>381000</xdr:colOff>
      <xdr:row>4</xdr:row>
      <xdr:rowOff>82550</xdr:rowOff>
    </xdr:from>
    <xdr:ext cx="3895725" cy="2903685"/>
    <xdr:pic>
      <xdr:nvPicPr>
        <xdr:cNvPr id="39" name="Picture 38">
          <a:extLst>
            <a:ext uri="{FF2B5EF4-FFF2-40B4-BE49-F238E27FC236}">
              <a16:creationId xmlns:a16="http://schemas.microsoft.com/office/drawing/2014/main" id="{B7A47FC2-36DC-7D90-BE9A-7C13B9816B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77000" y="892175"/>
          <a:ext cx="3895725" cy="290368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434975</xdr:colOff>
      <xdr:row>4</xdr:row>
      <xdr:rowOff>139700</xdr:rowOff>
    </xdr:from>
    <xdr:ext cx="4331860" cy="2686050"/>
    <xdr:pic>
      <xdr:nvPicPr>
        <xdr:cNvPr id="40" name="Picture 39" descr="Arial View 11/03/2025&#10;">
          <a:extLst>
            <a:ext uri="{FF2B5EF4-FFF2-40B4-BE49-F238E27FC236}">
              <a16:creationId xmlns:a16="http://schemas.microsoft.com/office/drawing/2014/main" id="{99529CFA-D180-2686-9F8E-6AD558C69BF4}"/>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1044575" y="949325"/>
          <a:ext cx="4331860" cy="26860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oneCellAnchor>
    <xdr:from>
      <xdr:col>1</xdr:col>
      <xdr:colOff>571500</xdr:colOff>
      <xdr:row>25</xdr:row>
      <xdr:rowOff>92076</xdr:rowOff>
    </xdr:from>
    <xdr:ext cx="3981450" cy="2878350"/>
    <xdr:pic>
      <xdr:nvPicPr>
        <xdr:cNvPr id="41" name="Picture 40">
          <a:extLst>
            <a:ext uri="{FF2B5EF4-FFF2-40B4-BE49-F238E27FC236}">
              <a16:creationId xmlns:a16="http://schemas.microsoft.com/office/drawing/2014/main" id="{150A711E-A52D-038D-B37E-3A1ECBDCCD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81100" y="4702176"/>
          <a:ext cx="3981450" cy="28783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448048</xdr:colOff>
      <xdr:row>6</xdr:row>
      <xdr:rowOff>123825</xdr:rowOff>
    </xdr:from>
    <xdr:to>
      <xdr:col>8</xdr:col>
      <xdr:colOff>313459</xdr:colOff>
      <xdr:row>19</xdr:row>
      <xdr:rowOff>125100</xdr:rowOff>
    </xdr:to>
    <xdr:pic>
      <xdr:nvPicPr>
        <xdr:cNvPr id="2" name="Picture 1" descr="Arial View&#10;">
          <a:extLst>
            <a:ext uri="{FF2B5EF4-FFF2-40B4-BE49-F238E27FC236}">
              <a16:creationId xmlns:a16="http://schemas.microsoft.com/office/drawing/2014/main" id="{56CDFFD1-6B54-419B-AEBC-8C083D42C35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xdr:blipFill>
      <xdr:spPr>
        <a:xfrm>
          <a:off x="1057648" y="1295400"/>
          <a:ext cx="4132611" cy="23539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390525</xdr:colOff>
      <xdr:row>20</xdr:row>
      <xdr:rowOff>110502</xdr:rowOff>
    </xdr:from>
    <xdr:to>
      <xdr:col>8</xdr:col>
      <xdr:colOff>485774</xdr:colOff>
      <xdr:row>21</xdr:row>
      <xdr:rowOff>158127</xdr:rowOff>
    </xdr:to>
    <xdr:sp macro="" textlink="" fLocksText="0">
      <xdr:nvSpPr>
        <xdr:cNvPr id="3" name="TextBox 2">
          <a:extLst>
            <a:ext uri="{FF2B5EF4-FFF2-40B4-BE49-F238E27FC236}">
              <a16:creationId xmlns:a16="http://schemas.microsoft.com/office/drawing/2014/main" id="{8AF56377-1D72-45D0-9448-A3059A9A9449}"/>
            </a:ext>
          </a:extLst>
        </xdr:cNvPr>
        <xdr:cNvSpPr txBox="1"/>
      </xdr:nvSpPr>
      <xdr:spPr>
        <a:xfrm>
          <a:off x="1000125" y="392050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Arial</a:t>
          </a:r>
          <a:r>
            <a:rPr lang="en-US" sz="1100" b="1" baseline="0">
              <a:solidFill>
                <a:schemeClr val="bg1"/>
              </a:solidFill>
            </a:rPr>
            <a:t> View</a:t>
          </a:r>
        </a:p>
        <a:p>
          <a:pPr algn="ctr"/>
          <a:endParaRPr lang="en-US" sz="1100" b="1">
            <a:solidFill>
              <a:schemeClr val="bg1"/>
            </a:solidFill>
          </a:endParaRPr>
        </a:p>
      </xdr:txBody>
    </xdr:sp>
    <xdr:clientData fLocksWithSheet="0"/>
  </xdr:twoCellAnchor>
  <xdr:twoCellAnchor>
    <xdr:from>
      <xdr:col>10</xdr:col>
      <xdr:colOff>463995</xdr:colOff>
      <xdr:row>6</xdr:row>
      <xdr:rowOff>70857</xdr:rowOff>
    </xdr:from>
    <xdr:to>
      <xdr:col>16</xdr:col>
      <xdr:colOff>335238</xdr:colOff>
      <xdr:row>20</xdr:row>
      <xdr:rowOff>59975</xdr:rowOff>
    </xdr:to>
    <xdr:pic>
      <xdr:nvPicPr>
        <xdr:cNvPr id="4" name="Picture 3" descr="Exterior Metal Cladding Installation&#10;">
          <a:extLst>
            <a:ext uri="{FF2B5EF4-FFF2-40B4-BE49-F238E27FC236}">
              <a16:creationId xmlns:a16="http://schemas.microsoft.com/office/drawing/2014/main" id="{940CA982-C8E2-44FA-9253-13D75E20FF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559995" y="1290057"/>
          <a:ext cx="3528843" cy="265611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142875</xdr:colOff>
      <xdr:row>20</xdr:row>
      <xdr:rowOff>110502</xdr:rowOff>
    </xdr:from>
    <xdr:to>
      <xdr:col>16</xdr:col>
      <xdr:colOff>76201</xdr:colOff>
      <xdr:row>21</xdr:row>
      <xdr:rowOff>158127</xdr:rowOff>
    </xdr:to>
    <xdr:sp macro="" textlink="" fLocksText="0">
      <xdr:nvSpPr>
        <xdr:cNvPr id="5" name="TextBox 4">
          <a:extLst>
            <a:ext uri="{FF2B5EF4-FFF2-40B4-BE49-F238E27FC236}">
              <a16:creationId xmlns:a16="http://schemas.microsoft.com/office/drawing/2014/main" id="{EAC6F869-E7D3-49CB-9028-1FA02C55EFAE}"/>
            </a:ext>
          </a:extLst>
        </xdr:cNvPr>
        <xdr:cNvSpPr txBox="1"/>
      </xdr:nvSpPr>
      <xdr:spPr>
        <a:xfrm>
          <a:off x="6848475" y="3996702"/>
          <a:ext cx="2981326"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Exterior Metal Cladding Installation</a:t>
          </a:r>
        </a:p>
        <a:p>
          <a:pPr algn="ctr"/>
          <a:endParaRPr lang="en-US" sz="1100" b="1">
            <a:solidFill>
              <a:schemeClr val="bg1"/>
            </a:solidFill>
          </a:endParaRPr>
        </a:p>
      </xdr:txBody>
    </xdr:sp>
    <xdr:clientData fLocksWithSheet="0"/>
  </xdr:twoCellAnchor>
  <xdr:twoCellAnchor>
    <xdr:from>
      <xdr:col>3</xdr:col>
      <xdr:colOff>361133</xdr:colOff>
      <xdr:row>26</xdr:row>
      <xdr:rowOff>66675</xdr:rowOff>
    </xdr:from>
    <xdr:to>
      <xdr:col>6</xdr:col>
      <xdr:colOff>609550</xdr:colOff>
      <xdr:row>40</xdr:row>
      <xdr:rowOff>159407</xdr:rowOff>
    </xdr:to>
    <xdr:pic>
      <xdr:nvPicPr>
        <xdr:cNvPr id="6" name="Picture 5" descr="New Roofing &amp; Solar Panels&#10;">
          <a:extLst>
            <a:ext uri="{FF2B5EF4-FFF2-40B4-BE49-F238E27FC236}">
              <a16:creationId xmlns:a16="http://schemas.microsoft.com/office/drawing/2014/main" id="{FD0C0A5A-48E0-4A6E-8FB2-6FE5180F03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189933" y="5095875"/>
          <a:ext cx="2077217" cy="27597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600075</xdr:colOff>
      <xdr:row>41</xdr:row>
      <xdr:rowOff>120027</xdr:rowOff>
    </xdr:from>
    <xdr:to>
      <xdr:col>7</xdr:col>
      <xdr:colOff>381001</xdr:colOff>
      <xdr:row>42</xdr:row>
      <xdr:rowOff>167652</xdr:rowOff>
    </xdr:to>
    <xdr:sp macro="" textlink="" fLocksText="0">
      <xdr:nvSpPr>
        <xdr:cNvPr id="7" name="TextBox 6">
          <a:extLst>
            <a:ext uri="{FF2B5EF4-FFF2-40B4-BE49-F238E27FC236}">
              <a16:creationId xmlns:a16="http://schemas.microsoft.com/office/drawing/2014/main" id="{ED863FFD-C510-48F2-9FE2-7B2F6196EC63}"/>
            </a:ext>
          </a:extLst>
        </xdr:cNvPr>
        <xdr:cNvSpPr txBox="1"/>
      </xdr:nvSpPr>
      <xdr:spPr>
        <a:xfrm>
          <a:off x="1819275" y="8006727"/>
          <a:ext cx="2828926"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New</a:t>
          </a:r>
          <a:r>
            <a:rPr lang="en-US" sz="1100" b="1" baseline="0">
              <a:solidFill>
                <a:schemeClr val="bg1"/>
              </a:solidFill>
            </a:rPr>
            <a:t> Roofing &amp; Solar Panels</a:t>
          </a:r>
        </a:p>
        <a:p>
          <a:pPr algn="ctr"/>
          <a:endParaRPr lang="en-US" sz="1100" b="1">
            <a:solidFill>
              <a:schemeClr val="bg1"/>
            </a:solidFill>
          </a:endParaRPr>
        </a:p>
      </xdr:txBody>
    </xdr:sp>
    <xdr:clientData fLocksWithSheet="0"/>
  </xdr:twoCellAnchor>
  <xdr:twoCellAnchor>
    <xdr:from>
      <xdr:col>11</xdr:col>
      <xdr:colOff>608390</xdr:colOff>
      <xdr:row>26</xdr:row>
      <xdr:rowOff>53975</xdr:rowOff>
    </xdr:from>
    <xdr:to>
      <xdr:col>15</xdr:col>
      <xdr:colOff>244817</xdr:colOff>
      <xdr:row>40</xdr:row>
      <xdr:rowOff>143532</xdr:rowOff>
    </xdr:to>
    <xdr:pic>
      <xdr:nvPicPr>
        <xdr:cNvPr id="8" name="Picture 7" descr="Precast Concrete Stairs&#10;">
          <a:extLst>
            <a:ext uri="{FF2B5EF4-FFF2-40B4-BE49-F238E27FC236}">
              <a16:creationId xmlns:a16="http://schemas.microsoft.com/office/drawing/2014/main" id="{F72BE8C6-8B4B-447E-B001-53F4D7B13D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7313990" y="5083175"/>
          <a:ext cx="2074827" cy="27565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219075</xdr:colOff>
      <xdr:row>41</xdr:row>
      <xdr:rowOff>129552</xdr:rowOff>
    </xdr:from>
    <xdr:to>
      <xdr:col>16</xdr:col>
      <xdr:colOff>76200</xdr:colOff>
      <xdr:row>42</xdr:row>
      <xdr:rowOff>177177</xdr:rowOff>
    </xdr:to>
    <xdr:sp macro="" textlink="" fLocksText="0">
      <xdr:nvSpPr>
        <xdr:cNvPr id="9" name="TextBox 8">
          <a:extLst>
            <a:ext uri="{FF2B5EF4-FFF2-40B4-BE49-F238E27FC236}">
              <a16:creationId xmlns:a16="http://schemas.microsoft.com/office/drawing/2014/main" id="{912C2B37-9606-4107-BF0C-C493402DB6BB}"/>
            </a:ext>
          </a:extLst>
        </xdr:cNvPr>
        <xdr:cNvSpPr txBox="1"/>
      </xdr:nvSpPr>
      <xdr:spPr>
        <a:xfrm>
          <a:off x="6924675" y="8016252"/>
          <a:ext cx="29051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Precast Concrete</a:t>
          </a:r>
          <a:r>
            <a:rPr lang="en-US" sz="1100" b="1" baseline="0">
              <a:solidFill>
                <a:schemeClr val="bg1"/>
              </a:solidFill>
            </a:rPr>
            <a:t> Stairs</a:t>
          </a:r>
        </a:p>
        <a:p>
          <a:pPr algn="ctr"/>
          <a:endParaRPr lang="en-US" sz="1100" b="1">
            <a:solidFill>
              <a:schemeClr val="bg1"/>
            </a:solidFill>
          </a:endParaRPr>
        </a:p>
      </xdr:txBody>
    </xdr:sp>
    <xdr:clientData fLocksWithSheet="0"/>
  </xdr:twoCellAnchor>
  <xdr:twoCellAnchor>
    <xdr:from>
      <xdr:col>2</xdr:col>
      <xdr:colOff>169693</xdr:colOff>
      <xdr:row>47</xdr:row>
      <xdr:rowOff>30365</xdr:rowOff>
    </xdr:from>
    <xdr:to>
      <xdr:col>8</xdr:col>
      <xdr:colOff>890</xdr:colOff>
      <xdr:row>60</xdr:row>
      <xdr:rowOff>179841</xdr:rowOff>
    </xdr:to>
    <xdr:pic>
      <xdr:nvPicPr>
        <xdr:cNvPr id="10" name="Picture 9" descr="Pivoting Walls in the Flex Gallery&#10;">
          <a:extLst>
            <a:ext uri="{FF2B5EF4-FFF2-40B4-BE49-F238E27FC236}">
              <a16:creationId xmlns:a16="http://schemas.microsoft.com/office/drawing/2014/main" id="{7B3993E5-6B15-419B-BE71-B16FFB47F895}"/>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xdr:blipFill>
      <xdr:spPr>
        <a:xfrm>
          <a:off x="1388893" y="9060065"/>
          <a:ext cx="3488797" cy="262597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361950</xdr:colOff>
      <xdr:row>62</xdr:row>
      <xdr:rowOff>19050</xdr:rowOff>
    </xdr:from>
    <xdr:to>
      <xdr:col>8</xdr:col>
      <xdr:colOff>257175</xdr:colOff>
      <xdr:row>63</xdr:row>
      <xdr:rowOff>133350</xdr:rowOff>
    </xdr:to>
    <xdr:sp macro="" textlink="" fLocksText="0">
      <xdr:nvSpPr>
        <xdr:cNvPr id="11" name="TextBox 10">
          <a:extLst>
            <a:ext uri="{FF2B5EF4-FFF2-40B4-BE49-F238E27FC236}">
              <a16:creationId xmlns:a16="http://schemas.microsoft.com/office/drawing/2014/main" id="{DFB4938A-E707-4809-A7C7-A583C9A8A275}"/>
            </a:ext>
          </a:extLst>
        </xdr:cNvPr>
        <xdr:cNvSpPr txBox="1"/>
      </xdr:nvSpPr>
      <xdr:spPr>
        <a:xfrm>
          <a:off x="971550" y="11325225"/>
          <a:ext cx="4162425" cy="2952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Pivoting Walls in the Flex Gallery</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12</xdr:col>
      <xdr:colOff>5123</xdr:colOff>
      <xdr:row>47</xdr:row>
      <xdr:rowOff>38100</xdr:rowOff>
    </xdr:from>
    <xdr:to>
      <xdr:col>15</xdr:col>
      <xdr:colOff>260709</xdr:colOff>
      <xdr:row>61</xdr:row>
      <xdr:rowOff>140357</xdr:rowOff>
    </xdr:to>
    <xdr:pic>
      <xdr:nvPicPr>
        <xdr:cNvPr id="12" name="Picture 11" descr="Skylight Framing in the Atrium&#10;">
          <a:extLst>
            <a:ext uri="{FF2B5EF4-FFF2-40B4-BE49-F238E27FC236}">
              <a16:creationId xmlns:a16="http://schemas.microsoft.com/office/drawing/2014/main" id="{28550A5A-6E55-46D6-8BC3-E27E0C761DB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7320323" y="9067800"/>
          <a:ext cx="2084386" cy="27692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219075</xdr:colOff>
      <xdr:row>62</xdr:row>
      <xdr:rowOff>43827</xdr:rowOff>
    </xdr:from>
    <xdr:to>
      <xdr:col>16</xdr:col>
      <xdr:colOff>95250</xdr:colOff>
      <xdr:row>63</xdr:row>
      <xdr:rowOff>91452</xdr:rowOff>
    </xdr:to>
    <xdr:sp macro="" textlink="" fLocksText="0">
      <xdr:nvSpPr>
        <xdr:cNvPr id="13" name="TextBox 12">
          <a:extLst>
            <a:ext uri="{FF2B5EF4-FFF2-40B4-BE49-F238E27FC236}">
              <a16:creationId xmlns:a16="http://schemas.microsoft.com/office/drawing/2014/main" id="{4CC2154A-AB34-477A-B350-F92C53535D94}"/>
            </a:ext>
          </a:extLst>
        </xdr:cNvPr>
        <xdr:cNvSpPr txBox="1"/>
      </xdr:nvSpPr>
      <xdr:spPr>
        <a:xfrm>
          <a:off x="6924675" y="11931027"/>
          <a:ext cx="292417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Skylight Framing in the Atrium</a:t>
          </a:r>
          <a:endParaRPr lang="en-US" sz="1100" b="1">
            <a:solidFill>
              <a:schemeClr val="bg1"/>
            </a:solidFill>
          </a:endParaRPr>
        </a:p>
      </xdr:txBody>
    </xdr:sp>
    <xdr:clientData fLocksWithSheet="0"/>
  </xdr:twoCellAnchor>
  <xdr:twoCellAnchor>
    <xdr:from>
      <xdr:col>1</xdr:col>
      <xdr:colOff>473448</xdr:colOff>
      <xdr:row>6</xdr:row>
      <xdr:rowOff>120650</xdr:rowOff>
    </xdr:from>
    <xdr:to>
      <xdr:col>8</xdr:col>
      <xdr:colOff>345209</xdr:colOff>
      <xdr:row>19</xdr:row>
      <xdr:rowOff>121925</xdr:rowOff>
    </xdr:to>
    <xdr:pic>
      <xdr:nvPicPr>
        <xdr:cNvPr id="14" name="Picture 13" descr="Arial View&#10;">
          <a:extLst>
            <a:ext uri="{FF2B5EF4-FFF2-40B4-BE49-F238E27FC236}">
              <a16:creationId xmlns:a16="http://schemas.microsoft.com/office/drawing/2014/main" id="{D08DE9AF-8FBD-F52D-338D-5D25904D646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xdr:blipFill>
      <xdr:spPr>
        <a:xfrm>
          <a:off x="1083048" y="1292225"/>
          <a:ext cx="4138961" cy="23539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495745</xdr:colOff>
      <xdr:row>6</xdr:row>
      <xdr:rowOff>67682</xdr:rowOff>
    </xdr:from>
    <xdr:to>
      <xdr:col>16</xdr:col>
      <xdr:colOff>360638</xdr:colOff>
      <xdr:row>20</xdr:row>
      <xdr:rowOff>59975</xdr:rowOff>
    </xdr:to>
    <xdr:pic>
      <xdr:nvPicPr>
        <xdr:cNvPr id="15" name="Picture 14" descr="Exterior Metal Cladding Installation&#10;">
          <a:extLst>
            <a:ext uri="{FF2B5EF4-FFF2-40B4-BE49-F238E27FC236}">
              <a16:creationId xmlns:a16="http://schemas.microsoft.com/office/drawing/2014/main" id="{D6F76626-4505-99B6-6F66-2DC79A29594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591745" y="1239257"/>
          <a:ext cx="3522493" cy="252594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389708</xdr:colOff>
      <xdr:row>26</xdr:row>
      <xdr:rowOff>63500</xdr:rowOff>
    </xdr:from>
    <xdr:to>
      <xdr:col>7</xdr:col>
      <xdr:colOff>28525</xdr:colOff>
      <xdr:row>40</xdr:row>
      <xdr:rowOff>162582</xdr:rowOff>
    </xdr:to>
    <xdr:pic>
      <xdr:nvPicPr>
        <xdr:cNvPr id="16" name="Picture 15" descr="New Roofing &amp; Solar Panels&#10;">
          <a:extLst>
            <a:ext uri="{FF2B5EF4-FFF2-40B4-BE49-F238E27FC236}">
              <a16:creationId xmlns:a16="http://schemas.microsoft.com/office/drawing/2014/main" id="{1A418F9E-F26A-201A-19BE-FD89F013ED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218508" y="4854575"/>
          <a:ext cx="2077217" cy="26327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s.wa.lcl\doc\Users\mauricep\AppData\Local\Microsoft\Windows\Temporary%20Internet%20Files\Content.Outlook\RH3DCFLT\C-100%20Tests\C-100(2014)%20Test%20Wenatchee%20Valley.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es.wa.lcl\doc\FPS\EAS\Proj.Mgmt\PMAUS\Bellevue%20College\2020_016_BC_W_Building\01Budget\Budget\Bellevue%20College\40000168-bc-ctl-dec2025x.xlsx" TargetMode="External"/><Relationship Id="rId1" Type="http://schemas.openxmlformats.org/officeDocument/2006/relationships/externalLinkPath" Target="file:///\\des.wa.lcl\doc\FPS\EAS\Proj.Mgmt\PMAUS\Bellevue%20College\2020_016_BC_W_Building\01Budget\Budget\Bellevue%20College\40000168-bc-ctl-dec2025x.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ickStartGuide"/>
      <sheetName val="Major Project Report"/>
      <sheetName val="Lists"/>
    </sheetNames>
    <sheetDataSet>
      <sheetData sheetId="0" refreshError="1"/>
      <sheetData sheetId="1">
        <row r="3">
          <cell r="B3" t="str">
            <v>WASHINGTON STATE MAJOR PROJECT STATUS REPORT</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hristopher.butler@bellevuecollege.ed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8.453125" customWidth="1"/>
    <col min="9" max="9" width="19.1796875" bestFit="1" customWidth="1"/>
    <col min="10" max="10" width="1.54296875" customWidth="1"/>
  </cols>
  <sheetData>
    <row r="1" spans="1:10" ht="21.5" thickTop="1" x14ac:dyDescent="0.5">
      <c r="A1" s="51"/>
      <c r="B1" s="126" t="s">
        <v>0</v>
      </c>
      <c r="C1" s="126"/>
      <c r="D1" s="126"/>
      <c r="E1" s="126"/>
      <c r="F1" s="126"/>
      <c r="G1" s="126"/>
      <c r="H1" s="126"/>
      <c r="I1" s="126"/>
      <c r="J1" s="52"/>
    </row>
    <row r="2" spans="1:10" x14ac:dyDescent="0.35">
      <c r="A2" s="53"/>
      <c r="B2" s="97"/>
      <c r="C2" s="97"/>
      <c r="D2" s="97"/>
      <c r="E2" s="97" t="s">
        <v>1</v>
      </c>
      <c r="F2" s="97"/>
      <c r="G2" s="97"/>
      <c r="H2" s="97"/>
      <c r="I2" s="97"/>
      <c r="J2" s="54"/>
    </row>
    <row r="3" spans="1:10" ht="21" x14ac:dyDescent="0.5">
      <c r="A3" s="53"/>
      <c r="B3" s="127" t="s">
        <v>2</v>
      </c>
      <c r="C3" s="127"/>
      <c r="D3" s="127"/>
      <c r="E3" s="127"/>
      <c r="F3" s="127"/>
      <c r="G3" s="127"/>
      <c r="H3" s="127"/>
      <c r="I3" s="127"/>
      <c r="J3" s="98"/>
    </row>
    <row r="4" spans="1:10" ht="21" customHeight="1" x14ac:dyDescent="0.5">
      <c r="A4" s="55"/>
      <c r="B4" s="125" t="s">
        <v>211</v>
      </c>
      <c r="C4" s="125"/>
      <c r="D4" s="125"/>
      <c r="E4" s="125"/>
      <c r="F4" s="125"/>
      <c r="G4" s="125"/>
      <c r="H4" s="125"/>
      <c r="I4" s="125"/>
      <c r="J4" s="99"/>
    </row>
    <row r="5" spans="1:10" s="1" customFormat="1" x14ac:dyDescent="0.35">
      <c r="A5" s="56"/>
      <c r="B5" t="s">
        <v>4</v>
      </c>
      <c r="C5" s="211">
        <v>699</v>
      </c>
      <c r="D5" s="211"/>
      <c r="E5" s="211"/>
      <c r="F5" s="211"/>
      <c r="G5" s="211"/>
      <c r="H5" s="211"/>
      <c r="J5" s="57"/>
    </row>
    <row r="6" spans="1:10" s="1" customFormat="1" x14ac:dyDescent="0.35">
      <c r="A6" s="56"/>
      <c r="B6" t="s">
        <v>5</v>
      </c>
      <c r="C6" s="213" t="s">
        <v>185</v>
      </c>
      <c r="D6" s="214"/>
      <c r="E6" s="214"/>
      <c r="F6" s="214"/>
      <c r="G6" s="214"/>
      <c r="H6" s="215"/>
      <c r="J6" s="57"/>
    </row>
    <row r="7" spans="1:10" s="1" customFormat="1" ht="15" thickBot="1" x14ac:dyDescent="0.4">
      <c r="A7" s="58"/>
      <c r="B7" s="59" t="s">
        <v>6</v>
      </c>
      <c r="C7" s="212">
        <v>40000168</v>
      </c>
      <c r="D7" s="212"/>
      <c r="E7" s="212"/>
      <c r="F7" s="212"/>
      <c r="G7" s="212"/>
      <c r="H7" s="212"/>
      <c r="I7" s="60"/>
      <c r="J7" s="61"/>
    </row>
    <row r="8" spans="1:10" s="1" customFormat="1" ht="10" customHeight="1" thickTop="1" x14ac:dyDescent="0.35">
      <c r="A8" s="56"/>
      <c r="B8"/>
      <c r="C8"/>
      <c r="D8" s="115"/>
      <c r="J8" s="57"/>
    </row>
    <row r="9" spans="1:10" s="1" customFormat="1" x14ac:dyDescent="0.35">
      <c r="A9" s="56"/>
      <c r="B9" s="128" t="s">
        <v>7</v>
      </c>
      <c r="C9" s="129"/>
      <c r="D9" s="129"/>
      <c r="E9" s="129"/>
      <c r="F9" s="129"/>
      <c r="G9" s="129"/>
      <c r="H9" s="129"/>
      <c r="I9" s="130"/>
      <c r="J9" s="57"/>
    </row>
    <row r="10" spans="1:10" s="1" customFormat="1" x14ac:dyDescent="0.35">
      <c r="A10" s="56"/>
      <c r="B10" s="15" t="s">
        <v>8</v>
      </c>
      <c r="C10" s="221" t="s">
        <v>186</v>
      </c>
      <c r="D10" s="221"/>
      <c r="E10" s="221"/>
      <c r="F10" s="221"/>
      <c r="G10" s="221"/>
      <c r="H10" s="221"/>
      <c r="I10" s="62"/>
      <c r="J10" s="57"/>
    </row>
    <row r="11" spans="1:10" s="1" customFormat="1" x14ac:dyDescent="0.35">
      <c r="A11" s="56"/>
      <c r="B11" s="15" t="s">
        <v>9</v>
      </c>
      <c r="C11" s="222" t="s">
        <v>187</v>
      </c>
      <c r="D11" s="222"/>
      <c r="E11" s="222"/>
      <c r="F11" s="222"/>
      <c r="G11" s="222"/>
      <c r="H11" s="222"/>
      <c r="I11" s="62"/>
      <c r="J11" s="57"/>
    </row>
    <row r="12" spans="1:10" s="1" customFormat="1" x14ac:dyDescent="0.35">
      <c r="A12" s="56"/>
      <c r="B12" s="18" t="s">
        <v>10</v>
      </c>
      <c r="C12" s="223" t="s">
        <v>188</v>
      </c>
      <c r="D12" s="223"/>
      <c r="E12" s="223"/>
      <c r="F12" s="223"/>
      <c r="G12" s="223"/>
      <c r="H12" s="223"/>
      <c r="I12" s="63"/>
      <c r="J12" s="57"/>
    </row>
    <row r="13" spans="1:10" ht="10" customHeight="1" thickBot="1" x14ac:dyDescent="0.4">
      <c r="A13" s="53"/>
      <c r="D13" s="64"/>
      <c r="J13" s="54"/>
    </row>
    <row r="14" spans="1:10" s="65" customFormat="1" ht="27" customHeight="1" thickTop="1" thickBot="1" x14ac:dyDescent="0.4">
      <c r="A14" s="131" t="s">
        <v>11</v>
      </c>
      <c r="B14" s="132"/>
      <c r="C14" s="132"/>
      <c r="D14" s="132"/>
      <c r="E14" s="132"/>
      <c r="F14" s="132"/>
      <c r="G14" s="132"/>
      <c r="H14" s="132"/>
      <c r="I14" s="132"/>
      <c r="J14" s="133"/>
    </row>
    <row r="15" spans="1:10" ht="10" customHeight="1" thickTop="1" x14ac:dyDescent="0.35">
      <c r="A15" s="53"/>
      <c r="D15" s="64"/>
      <c r="J15" s="54"/>
    </row>
    <row r="16" spans="1:10" ht="53" x14ac:dyDescent="0.35">
      <c r="A16" s="53"/>
      <c r="B16" s="198" t="s">
        <v>209</v>
      </c>
      <c r="C16" s="195" t="s">
        <v>206</v>
      </c>
      <c r="D16" s="196"/>
      <c r="E16" s="196"/>
      <c r="F16" s="196"/>
      <c r="G16" s="196"/>
      <c r="H16" s="196"/>
      <c r="I16" s="197"/>
      <c r="J16" s="54"/>
    </row>
    <row r="17" spans="1:10" ht="4.5" customHeight="1" x14ac:dyDescent="0.35">
      <c r="A17" s="53"/>
      <c r="B17" s="149"/>
      <c r="C17" s="189"/>
      <c r="D17" s="190"/>
      <c r="E17" s="190"/>
      <c r="F17" s="190"/>
      <c r="G17" s="190"/>
      <c r="H17" s="190"/>
      <c r="I17" s="191"/>
      <c r="J17" s="54"/>
    </row>
    <row r="18" spans="1:10" ht="4.5" customHeight="1" x14ac:dyDescent="0.35">
      <c r="A18" s="53"/>
      <c r="B18" s="149"/>
      <c r="C18" s="189"/>
      <c r="D18" s="190"/>
      <c r="E18" s="190"/>
      <c r="F18" s="190"/>
      <c r="G18" s="190"/>
      <c r="H18" s="190"/>
      <c r="I18" s="191"/>
      <c r="J18" s="54"/>
    </row>
    <row r="19" spans="1:10" ht="4.5" customHeight="1" x14ac:dyDescent="0.35">
      <c r="A19" s="53"/>
      <c r="B19" s="149"/>
      <c r="C19" s="192"/>
      <c r="D19" s="193"/>
      <c r="E19" s="193"/>
      <c r="F19" s="193"/>
      <c r="G19" s="193"/>
      <c r="H19" s="193"/>
      <c r="I19" s="194"/>
      <c r="J19" s="54"/>
    </row>
    <row r="20" spans="1:10" ht="10" customHeight="1" x14ac:dyDescent="0.35">
      <c r="A20" s="53"/>
      <c r="B20" s="66"/>
      <c r="C20" s="67"/>
      <c r="D20" s="67"/>
      <c r="E20" s="67"/>
      <c r="F20" s="67"/>
      <c r="G20" s="67"/>
      <c r="H20" s="67"/>
      <c r="I20" s="87"/>
      <c r="J20" s="54"/>
    </row>
    <row r="21" spans="1:10" ht="153.5" customHeight="1" x14ac:dyDescent="0.35">
      <c r="A21" s="53"/>
      <c r="B21" s="208" t="s">
        <v>210</v>
      </c>
      <c r="C21" s="205" t="s">
        <v>214</v>
      </c>
      <c r="D21" s="206"/>
      <c r="E21" s="206"/>
      <c r="F21" s="206"/>
      <c r="G21" s="206"/>
      <c r="H21" s="206"/>
      <c r="I21" s="207"/>
      <c r="J21" s="54"/>
    </row>
    <row r="22" spans="1:10" ht="5.5" customHeight="1" x14ac:dyDescent="0.35">
      <c r="A22" s="53"/>
      <c r="B22" s="147"/>
      <c r="C22" s="199"/>
      <c r="D22" s="200"/>
      <c r="E22" s="200"/>
      <c r="F22" s="200"/>
      <c r="G22" s="200"/>
      <c r="H22" s="200"/>
      <c r="I22" s="201"/>
      <c r="J22" s="54"/>
    </row>
    <row r="23" spans="1:10" ht="5.5" customHeight="1" x14ac:dyDescent="0.35">
      <c r="A23" s="53"/>
      <c r="B23" s="147"/>
      <c r="C23" s="199"/>
      <c r="D23" s="200"/>
      <c r="E23" s="200"/>
      <c r="F23" s="200"/>
      <c r="G23" s="200"/>
      <c r="H23" s="200"/>
      <c r="I23" s="201"/>
      <c r="J23" s="54"/>
    </row>
    <row r="24" spans="1:10" ht="5.5" customHeight="1" x14ac:dyDescent="0.35">
      <c r="A24" s="53"/>
      <c r="B24" s="147"/>
      <c r="C24" s="199"/>
      <c r="D24" s="200"/>
      <c r="E24" s="200"/>
      <c r="F24" s="200"/>
      <c r="G24" s="200"/>
      <c r="H24" s="200"/>
      <c r="I24" s="201"/>
      <c r="J24" s="54"/>
    </row>
    <row r="25" spans="1:10" ht="5.5" customHeight="1" x14ac:dyDescent="0.35">
      <c r="A25" s="53"/>
      <c r="B25" s="147"/>
      <c r="C25" s="199"/>
      <c r="D25" s="200"/>
      <c r="E25" s="200"/>
      <c r="F25" s="200"/>
      <c r="G25" s="200"/>
      <c r="H25" s="200"/>
      <c r="I25" s="201"/>
      <c r="J25" s="54"/>
    </row>
    <row r="26" spans="1:10" ht="5.25" customHeight="1" x14ac:dyDescent="0.35">
      <c r="A26" s="53"/>
      <c r="B26" s="147"/>
      <c r="C26" s="199"/>
      <c r="D26" s="200"/>
      <c r="E26" s="200"/>
      <c r="F26" s="200"/>
      <c r="G26" s="200"/>
      <c r="H26" s="200"/>
      <c r="I26" s="201"/>
      <c r="J26" s="54"/>
    </row>
    <row r="27" spans="1:10" ht="5.25" customHeight="1" x14ac:dyDescent="0.35">
      <c r="A27" s="53"/>
      <c r="B27" s="148"/>
      <c r="C27" s="202"/>
      <c r="D27" s="203"/>
      <c r="E27" s="203"/>
      <c r="F27" s="203"/>
      <c r="G27" s="203"/>
      <c r="H27" s="203"/>
      <c r="I27" s="204"/>
      <c r="J27" s="54"/>
    </row>
    <row r="28" spans="1:10" ht="10" customHeight="1" x14ac:dyDescent="0.35">
      <c r="A28" s="53"/>
      <c r="D28" s="64"/>
      <c r="J28" s="54"/>
    </row>
    <row r="29" spans="1:10" s="1" customFormat="1" x14ac:dyDescent="0.35">
      <c r="A29" s="56"/>
      <c r="B29" s="128" t="s">
        <v>12</v>
      </c>
      <c r="C29" s="129"/>
      <c r="D29" s="129"/>
      <c r="E29" s="129"/>
      <c r="F29" s="129"/>
      <c r="G29" s="129"/>
      <c r="H29" s="129"/>
      <c r="I29" s="130"/>
      <c r="J29" s="57"/>
    </row>
    <row r="30" spans="1:10" ht="15" customHeight="1" x14ac:dyDescent="0.35">
      <c r="A30" s="53"/>
      <c r="B30" s="68"/>
      <c r="C30" s="134" t="s">
        <v>13</v>
      </c>
      <c r="D30" s="135"/>
      <c r="E30" s="135"/>
      <c r="F30" s="135"/>
      <c r="G30" s="136"/>
      <c r="H30" s="136"/>
      <c r="I30" s="150"/>
      <c r="J30" s="54"/>
    </row>
    <row r="31" spans="1:10" ht="15" customHeight="1" thickBot="1" x14ac:dyDescent="0.4">
      <c r="A31" s="53"/>
      <c r="B31" s="68"/>
      <c r="C31" s="134" t="s">
        <v>14</v>
      </c>
      <c r="D31" s="137"/>
      <c r="E31" s="134" t="s">
        <v>15</v>
      </c>
      <c r="F31" s="135"/>
      <c r="G31" s="135"/>
      <c r="H31" s="13"/>
      <c r="I31" s="151"/>
      <c r="J31" s="54"/>
    </row>
    <row r="32" spans="1:10" s="1" customFormat="1" ht="29" x14ac:dyDescent="0.35">
      <c r="A32" s="56"/>
      <c r="B32" s="10" t="s">
        <v>18</v>
      </c>
      <c r="C32" s="69" t="s">
        <v>19</v>
      </c>
      <c r="D32" s="4" t="s">
        <v>20</v>
      </c>
      <c r="E32" s="4" t="s">
        <v>21</v>
      </c>
      <c r="F32" s="4" t="s">
        <v>22</v>
      </c>
      <c r="G32" s="5" t="s">
        <v>23</v>
      </c>
      <c r="H32" s="120" t="s">
        <v>16</v>
      </c>
      <c r="I32" s="121"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198</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1476155</v>
      </c>
      <c r="D38" s="45">
        <f>SUM(D39:D42)</f>
        <v>0</v>
      </c>
      <c r="E38" s="45">
        <f>SUM(E39:E42)</f>
        <v>0</v>
      </c>
      <c r="F38" s="45">
        <f>SUM(F39:F42)</f>
        <v>0</v>
      </c>
      <c r="G38" s="45">
        <f>SUM(G39:G42)</f>
        <v>0</v>
      </c>
      <c r="H38" s="47">
        <f>SUM(C38:G38)</f>
        <v>1476155</v>
      </c>
      <c r="I38" s="7"/>
      <c r="J38" s="54"/>
    </row>
    <row r="39" spans="1:10" x14ac:dyDescent="0.35">
      <c r="A39" s="53"/>
      <c r="B39" s="8" t="s">
        <v>198</v>
      </c>
      <c r="C39" s="100">
        <v>1476155</v>
      </c>
      <c r="D39" s="101"/>
      <c r="E39" s="101"/>
      <c r="F39" s="101"/>
      <c r="G39" s="102"/>
      <c r="H39" s="9">
        <f>SUM(C39:G39)</f>
        <v>1476155</v>
      </c>
      <c r="I39" s="159" t="s">
        <v>189</v>
      </c>
      <c r="J39" s="54"/>
    </row>
    <row r="40" spans="1:10" x14ac:dyDescent="0.35">
      <c r="A40" s="53"/>
      <c r="B40" s="96" t="s">
        <v>25</v>
      </c>
      <c r="C40" s="100"/>
      <c r="D40" s="101"/>
      <c r="E40" s="101"/>
      <c r="F40" s="101"/>
      <c r="G40" s="102"/>
      <c r="H40" s="9">
        <f>SUM(C40:G40)</f>
        <v>0</v>
      </c>
      <c r="I40" s="159"/>
      <c r="J40" s="54"/>
    </row>
    <row r="41" spans="1:10" x14ac:dyDescent="0.35">
      <c r="A41" s="53"/>
      <c r="B41" s="96" t="s">
        <v>26</v>
      </c>
      <c r="C41" s="100"/>
      <c r="D41" s="101"/>
      <c r="E41" s="101"/>
      <c r="F41" s="101"/>
      <c r="G41" s="102"/>
      <c r="H41" s="9">
        <f t="shared" ref="H41:H42" si="1">SUM(C41:G41)</f>
        <v>0</v>
      </c>
      <c r="I41" s="159"/>
      <c r="J41" s="54"/>
    </row>
    <row r="42" spans="1:10" x14ac:dyDescent="0.35">
      <c r="A42" s="53"/>
      <c r="B42" s="95" t="s">
        <v>27</v>
      </c>
      <c r="C42" s="100"/>
      <c r="D42" s="101"/>
      <c r="E42" s="101"/>
      <c r="F42" s="101"/>
      <c r="G42" s="102"/>
      <c r="H42" s="9">
        <f t="shared" si="1"/>
        <v>0</v>
      </c>
      <c r="I42" s="159"/>
      <c r="J42" s="54"/>
    </row>
    <row r="43" spans="1:10" x14ac:dyDescent="0.35">
      <c r="A43" s="53"/>
      <c r="B43" s="6" t="s">
        <v>29</v>
      </c>
      <c r="C43" s="45">
        <f>SUM(C44:C47)</f>
        <v>10247460.470000001</v>
      </c>
      <c r="D43" s="45">
        <f>SUM(D44:D47)</f>
        <v>16530729.460000001</v>
      </c>
      <c r="E43" s="45">
        <f>SUM(E44:E47)</f>
        <v>26526655.350000001</v>
      </c>
      <c r="F43" s="45">
        <f>SUM(F44:F47)</f>
        <v>0</v>
      </c>
      <c r="G43" s="45">
        <f>SUM(G44:G47)</f>
        <v>0</v>
      </c>
      <c r="H43" s="47">
        <f>SUM(C43:G43)</f>
        <v>53304845.280000001</v>
      </c>
      <c r="I43" s="7"/>
      <c r="J43" s="54"/>
    </row>
    <row r="44" spans="1:10" x14ac:dyDescent="0.35">
      <c r="A44" s="53"/>
      <c r="B44" s="8" t="s">
        <v>198</v>
      </c>
      <c r="C44" s="100">
        <v>5926618.25</v>
      </c>
      <c r="D44" s="101">
        <v>15815579.460000001</v>
      </c>
      <c r="E44" s="101">
        <v>19562647.57</v>
      </c>
      <c r="F44" s="101"/>
      <c r="G44" s="102"/>
      <c r="H44" s="9">
        <f>SUM(C44:G44)</f>
        <v>41304845.280000001</v>
      </c>
      <c r="I44" s="159" t="s">
        <v>202</v>
      </c>
      <c r="J44" s="54"/>
    </row>
    <row r="45" spans="1:10" x14ac:dyDescent="0.35">
      <c r="A45" s="53"/>
      <c r="B45" s="96" t="s">
        <v>191</v>
      </c>
      <c r="C45" s="100">
        <v>2000000</v>
      </c>
      <c r="D45" s="101"/>
      <c r="E45" s="101"/>
      <c r="F45" s="101"/>
      <c r="G45" s="102"/>
      <c r="H45" s="9">
        <f>SUM(C45:G45)</f>
        <v>2000000</v>
      </c>
      <c r="I45" s="159" t="s">
        <v>200</v>
      </c>
      <c r="J45" s="54"/>
    </row>
    <row r="46" spans="1:10" x14ac:dyDescent="0.35">
      <c r="A46" s="53"/>
      <c r="B46" s="96" t="s">
        <v>201</v>
      </c>
      <c r="C46" s="100">
        <v>2320842.2200000002</v>
      </c>
      <c r="D46" s="101">
        <v>715150</v>
      </c>
      <c r="E46" s="101">
        <v>6964007.7800000003</v>
      </c>
      <c r="F46" s="101"/>
      <c r="G46" s="102"/>
      <c r="H46" s="9">
        <f t="shared" ref="H46:H47" si="2">SUM(C46:G46)</f>
        <v>10000000</v>
      </c>
      <c r="I46" s="159" t="s">
        <v>190</v>
      </c>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11723615.470000001</v>
      </c>
      <c r="D48" s="48">
        <f>D33+D38+D43</f>
        <v>16530729.460000001</v>
      </c>
      <c r="E48" s="48">
        <f>E33+E38+E43</f>
        <v>26526655.350000001</v>
      </c>
      <c r="F48" s="48">
        <f>F33+F38+F43</f>
        <v>0</v>
      </c>
      <c r="G48" s="49">
        <f>G33+G38+G43</f>
        <v>0</v>
      </c>
      <c r="H48" s="50">
        <f>SUM(C48:G48)</f>
        <v>54781000.280000001</v>
      </c>
      <c r="I48" s="7"/>
      <c r="J48" s="57"/>
    </row>
    <row r="49" spans="1:10" s="1" customFormat="1" ht="10" customHeight="1" x14ac:dyDescent="0.35">
      <c r="A49" s="56"/>
      <c r="C49" s="70"/>
      <c r="D49" s="70"/>
      <c r="J49" s="57"/>
    </row>
    <row r="50" spans="1:10" s="1" customFormat="1" x14ac:dyDescent="0.35">
      <c r="A50" s="56"/>
      <c r="B50" s="138" t="s">
        <v>31</v>
      </c>
      <c r="C50" s="139"/>
      <c r="D50" s="139"/>
      <c r="E50" s="139"/>
      <c r="F50" s="139"/>
      <c r="G50" s="139"/>
      <c r="H50" s="139"/>
      <c r="I50" s="140"/>
      <c r="J50" s="57"/>
    </row>
    <row r="51" spans="1:10" x14ac:dyDescent="0.35">
      <c r="A51" s="53"/>
      <c r="B51" s="71" t="s">
        <v>32</v>
      </c>
      <c r="C51" s="227" t="s">
        <v>114</v>
      </c>
      <c r="D51" s="227"/>
      <c r="E51" s="226" t="s">
        <v>33</v>
      </c>
      <c r="F51" s="226"/>
      <c r="G51" s="224" t="s">
        <v>93</v>
      </c>
      <c r="H51" s="224"/>
      <c r="I51" s="16"/>
      <c r="J51" s="54"/>
    </row>
    <row r="52" spans="1:10" x14ac:dyDescent="0.35">
      <c r="A52" s="53"/>
      <c r="B52" s="15" t="s">
        <v>199</v>
      </c>
      <c r="C52" s="228"/>
      <c r="D52" s="229"/>
      <c r="E52" t="s">
        <v>34</v>
      </c>
      <c r="G52" s="225" t="s">
        <v>92</v>
      </c>
      <c r="H52" s="225"/>
      <c r="I52" s="16"/>
      <c r="J52" s="54"/>
    </row>
    <row r="53" spans="1:10" x14ac:dyDescent="0.35">
      <c r="A53" s="53"/>
      <c r="B53" s="18" t="s">
        <v>35</v>
      </c>
      <c r="C53" s="225" t="s">
        <v>95</v>
      </c>
      <c r="D53" s="225"/>
      <c r="E53" s="19" t="s">
        <v>36</v>
      </c>
      <c r="F53" s="19"/>
      <c r="G53" s="225" t="s">
        <v>92</v>
      </c>
      <c r="H53" s="225"/>
      <c r="I53" s="20"/>
      <c r="J53" s="54"/>
    </row>
    <row r="54" spans="1:10" ht="10" customHeight="1" x14ac:dyDescent="0.35">
      <c r="A54" s="53"/>
      <c r="J54" s="54"/>
    </row>
    <row r="55" spans="1:10" x14ac:dyDescent="0.35">
      <c r="A55" s="53"/>
      <c r="B55" s="138" t="s">
        <v>37</v>
      </c>
      <c r="C55" s="139"/>
      <c r="D55" s="139"/>
      <c r="E55" s="139"/>
      <c r="F55" s="139"/>
      <c r="G55" s="139"/>
      <c r="H55" s="139"/>
      <c r="I55" s="140"/>
      <c r="J55" s="54"/>
    </row>
    <row r="56" spans="1:10" ht="75" customHeight="1" x14ac:dyDescent="0.35">
      <c r="A56" s="53"/>
      <c r="B56" s="146" t="s">
        <v>38</v>
      </c>
      <c r="C56" s="146"/>
      <c r="D56" s="146"/>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60">
        <v>52187</v>
      </c>
      <c r="F57" s="160">
        <v>57630</v>
      </c>
      <c r="G57" s="105"/>
      <c r="H57" s="89">
        <f>IF($H$56=Lists!$D$8, IFERROR(F57-E57, ""), IF($H$56=Lists!$D$9, IFERROR(G57-E57, ""), IFERROR(G57-F57, "")))</f>
        <v>-57630</v>
      </c>
      <c r="I57" s="114"/>
      <c r="J57" s="54"/>
    </row>
    <row r="58" spans="1:10" x14ac:dyDescent="0.35">
      <c r="A58" s="53"/>
      <c r="B58" s="15" t="s">
        <v>43</v>
      </c>
      <c r="D58" s="16"/>
      <c r="E58" s="160">
        <v>44359</v>
      </c>
      <c r="F58" s="160">
        <v>46588</v>
      </c>
      <c r="G58" s="105"/>
      <c r="H58" s="89">
        <f>IF($H$56=Lists!$D$8, IFERROR(F58-E58, ""), IF($H$56=Lists!$D$9, IFERROR(G58-E58, ""), IFERROR(G58-F58, "")))</f>
        <v>-46588</v>
      </c>
      <c r="I58" s="114"/>
      <c r="J58" s="54"/>
    </row>
    <row r="59" spans="1:10" x14ac:dyDescent="0.35">
      <c r="A59" s="53"/>
      <c r="B59" s="15" t="s">
        <v>44</v>
      </c>
      <c r="D59" s="16"/>
      <c r="E59" s="17">
        <f>IFERROR(E58/E57, "")</f>
        <v>0.85000095809301168</v>
      </c>
      <c r="F59" s="17">
        <f t="shared" ref="F59:G59" si="3">IFERROR(F58/F57, "")</f>
        <v>0.80839840360923132</v>
      </c>
      <c r="G59" s="17" t="str">
        <f t="shared" si="3"/>
        <v/>
      </c>
      <c r="H59" s="90" t="str">
        <f t="shared" ref="H59" si="4">IFERROR(G59-F59, "")</f>
        <v/>
      </c>
      <c r="I59" s="72"/>
      <c r="J59" s="54"/>
    </row>
    <row r="60" spans="1:10" x14ac:dyDescent="0.35">
      <c r="A60" s="53"/>
      <c r="B60" s="15" t="s">
        <v>45</v>
      </c>
      <c r="D60" s="16"/>
      <c r="E60" s="104"/>
      <c r="F60" s="104"/>
      <c r="G60" s="105"/>
      <c r="H60" s="91">
        <f>IF($H$56=Lists!$D$8, IFERROR(F60-E60, ""), IF($H$56=Lists!$D$9, IFERROR(G60-E60, ""), IFERROR(G60-F60, "")))</f>
        <v>0</v>
      </c>
      <c r="I60" s="114"/>
      <c r="J60" s="54"/>
    </row>
    <row r="61" spans="1:10" x14ac:dyDescent="0.35">
      <c r="A61" s="53"/>
      <c r="B61" s="18" t="s">
        <v>46</v>
      </c>
      <c r="C61" s="19"/>
      <c r="D61" s="20"/>
      <c r="E61" s="105">
        <f>2897</f>
        <v>2897</v>
      </c>
      <c r="F61" s="105">
        <v>2897</v>
      </c>
      <c r="G61" s="105"/>
      <c r="H61" s="91">
        <f>IF($H$56=Lists!$D$8, IFERROR(F61-E61, ""), IF($H$56=Lists!$D$9, IFERROR(G61-E61, ""), IFERROR(G61-F61, "")))</f>
        <v>-2897</v>
      </c>
      <c r="I61" s="113" t="s">
        <v>215</v>
      </c>
      <c r="J61" s="54"/>
    </row>
    <row r="62" spans="1:10" x14ac:dyDescent="0.35">
      <c r="A62" s="53"/>
      <c r="B62" s="15" t="s">
        <v>47</v>
      </c>
      <c r="E62" s="21">
        <f>IFERROR(E91/E57, "")</f>
        <v>584.57019947496508</v>
      </c>
      <c r="F62" s="21">
        <f>IFERROR(F91/F57, "")</f>
        <v>669.92092660072876</v>
      </c>
      <c r="G62" s="21" t="str">
        <f>IFERROR(G91/G57, "")</f>
        <v/>
      </c>
      <c r="H62" s="92" t="str">
        <f>IF($H$56=Lists!$D$8, IFERROR(F62-E62, ""), IF($H$56=Lists!$D$9, IFERROR(G62-E62, ""), IFERROR(G62-F62, "")))</f>
        <v/>
      </c>
      <c r="I62" s="73"/>
      <c r="J62" s="54"/>
    </row>
    <row r="63" spans="1:10" x14ac:dyDescent="0.35">
      <c r="A63" s="53"/>
      <c r="B63" s="18" t="s">
        <v>48</v>
      </c>
      <c r="C63" s="19"/>
      <c r="D63" s="20"/>
      <c r="E63" s="22">
        <f>IFERROR(E97/E57, "")</f>
        <v>675.83080077413911</v>
      </c>
      <c r="F63" s="22">
        <f>IFERROR(F97/F57, "")</f>
        <v>780.2221126269153</v>
      </c>
      <c r="G63" s="22" t="str">
        <f>IFERROR(G97/G57, "")</f>
        <v/>
      </c>
      <c r="H63" s="92" t="str">
        <f>IF($H$56=Lists!$D$8, IFERROR(F63-E63, ""), IF($H$56=Lists!$D$9, IFERROR(G63-E63, ""), IFERROR(G63-F63, "")))</f>
        <v/>
      </c>
      <c r="I63" s="74"/>
      <c r="J63" s="54"/>
    </row>
    <row r="64" spans="1:10" x14ac:dyDescent="0.35">
      <c r="A64" s="53"/>
      <c r="B64" s="141" t="s">
        <v>49</v>
      </c>
      <c r="C64" s="142"/>
      <c r="D64" s="142"/>
      <c r="E64" s="142"/>
      <c r="F64" s="142"/>
      <c r="G64" s="142"/>
      <c r="H64" s="142"/>
      <c r="I64" s="143"/>
      <c r="J64" s="54"/>
    </row>
    <row r="65" spans="1:10" x14ac:dyDescent="0.35">
      <c r="A65" s="53"/>
      <c r="B65" s="12" t="s">
        <v>50</v>
      </c>
      <c r="C65" s="13"/>
      <c r="D65" s="14"/>
      <c r="E65" s="161">
        <v>44075</v>
      </c>
      <c r="F65" s="161">
        <v>44075</v>
      </c>
      <c r="G65" s="161">
        <v>44075</v>
      </c>
      <c r="H65" s="89" t="str">
        <f>IF(SUM(E65:G65)=0, "", IF($H$56=Lists!$D$8, IFERROR(MROUND(CONVERT(F65-E65,"day","yr")*12, 0.5)&amp;" mo.", ""), IF($H$56=Lists!$D$9, IFERROR(MROUND(CONVERT(G65-E65,"day","yr")*12, 0.5)&amp;" mo.", ""), IFERROR(MROUND(CONVERT(G65-F65,"day","yr")*12, 0.5)&amp;" mo.", ""))))</f>
        <v>0 mo.</v>
      </c>
      <c r="I65" s="114"/>
      <c r="J65" s="54"/>
    </row>
    <row r="66" spans="1:10" x14ac:dyDescent="0.35">
      <c r="A66" s="53"/>
      <c r="B66" s="15" t="s">
        <v>51</v>
      </c>
      <c r="D66" s="16"/>
      <c r="E66" s="161">
        <v>44378</v>
      </c>
      <c r="F66" s="161">
        <v>44866</v>
      </c>
      <c r="G66" s="162">
        <v>44866</v>
      </c>
      <c r="H66" s="89" t="str">
        <f>IF(SUM(E66:G66)=0, "", IF($H$56=Lists!$D$8, IFERROR(MROUND(CONVERT(F66-E66,"day","yr")*12, 0.5)&amp;" mo.", ""), IF($H$56=Lists!$D$9, IFERROR(MROUND(CONVERT(G66-E66,"day","yr")*12, 0.5)&amp;" mo.", ""), IFERROR(MROUND(CONVERT(G66-F66,"day","yr")*12, 0.5)&amp;" mo.", ""))))</f>
        <v>0 mo.</v>
      </c>
      <c r="I66" s="114"/>
      <c r="J66" s="54"/>
    </row>
    <row r="67" spans="1:10" x14ac:dyDescent="0.35">
      <c r="A67" s="53"/>
      <c r="B67" s="15" t="s">
        <v>52</v>
      </c>
      <c r="D67" s="16"/>
      <c r="E67" s="161">
        <v>45499</v>
      </c>
      <c r="F67" s="163">
        <v>45671</v>
      </c>
      <c r="G67" s="162">
        <v>45671</v>
      </c>
      <c r="H67" s="89" t="str">
        <f>IF(SUM(E67:G67)=0, "", IF($H$56=Lists!$D$8, IFERROR(MROUND(CONVERT(F67-E67,"day","yr")*12, 0.5)&amp;" mo.", ""), IF($H$56=Lists!$D$9, IFERROR(MROUND(CONVERT(G67-E67,"day","yr")*12, 0.5)&amp;" mo.", ""), IFERROR(MROUND(CONVERT(G67-F67,"day","yr")*12, 0.5)&amp;" mo.", ""))))</f>
        <v>0 mo.</v>
      </c>
      <c r="I67" s="114"/>
      <c r="J67" s="54"/>
    </row>
    <row r="68" spans="1:10" ht="32.5" x14ac:dyDescent="0.35">
      <c r="A68" s="53"/>
      <c r="B68" s="15" t="s">
        <v>53</v>
      </c>
      <c r="D68" s="16"/>
      <c r="E68" s="161">
        <v>44593</v>
      </c>
      <c r="F68" s="163">
        <v>45700</v>
      </c>
      <c r="G68" s="164">
        <v>45761</v>
      </c>
      <c r="H68" s="89" t="str">
        <f>IF(SUM(E68:G68)=0, "", IF($H$56=Lists!$D$8, IFERROR(MROUND(CONVERT(F68-E68,"day","yr")*12, 0.5)&amp;" mo.", ""), IF($H$56=Lists!$D$9, IFERROR(MROUND(CONVERT(G68-E68,"day","yr")*12, 0.5)&amp;" mo.", ""), IFERROR(MROUND(CONVERT(G68-F68,"day","yr")*12, 0.5)&amp;" mo.", ""))))</f>
        <v>2 mo.</v>
      </c>
      <c r="I68" s="165" t="s">
        <v>192</v>
      </c>
      <c r="J68" s="54"/>
    </row>
    <row r="69" spans="1:10" ht="43" x14ac:dyDescent="0.35">
      <c r="A69" s="53"/>
      <c r="B69" s="15" t="s">
        <v>54</v>
      </c>
      <c r="D69" s="16"/>
      <c r="E69" s="161">
        <v>45078</v>
      </c>
      <c r="F69" s="163">
        <v>46234</v>
      </c>
      <c r="G69" s="164">
        <v>46296</v>
      </c>
      <c r="H69" s="89" t="str">
        <f>IF(SUM(E69:G69)=0, "", IF($H$56=Lists!$D$8, IFERROR(MROUND(CONVERT(F69-E69,"day","yr")*12, 0.5)&amp;" mo.", ""), IF($H$56=Lists!$D$9, IFERROR(MROUND(CONVERT(G69-E69,"day","yr")*12, 0.5)&amp;" mo.", ""), IFERROR(MROUND(CONVERT(G69-F69,"day","yr")*12, 0.5)&amp;" mo.", ""))))</f>
        <v>2 mo.</v>
      </c>
      <c r="I69" s="165" t="s">
        <v>212</v>
      </c>
      <c r="J69" s="54"/>
    </row>
    <row r="70" spans="1:10" x14ac:dyDescent="0.35">
      <c r="A70" s="53"/>
      <c r="B70" s="18" t="s">
        <v>55</v>
      </c>
      <c r="C70" s="19"/>
      <c r="D70" s="20"/>
      <c r="E70" s="161">
        <v>45149</v>
      </c>
      <c r="F70" s="161">
        <v>46276</v>
      </c>
      <c r="G70" s="162"/>
      <c r="H70" s="89" t="str">
        <f>IF(SUM(E70:G70)=0, "", IF($H$56=Lists!$D$8, IFERROR(MROUND(CONVERT(F70-E70,"day","yr")*12, 0.5)&amp;" mo.", ""), IF($H$56=Lists!$D$9, IFERROR(MROUND(CONVERT(G70-E70,"day","yr")*12, 0.5)&amp;" mo.", ""), IFERROR(MROUND(CONVERT(G70-F70,"day","yr")*12, 0.5)&amp;" mo.", ""))))</f>
        <v/>
      </c>
      <c r="I70" s="114"/>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1" t="s">
        <v>56</v>
      </c>
      <c r="B72" s="132"/>
      <c r="C72" s="132"/>
      <c r="D72" s="132"/>
      <c r="E72" s="132"/>
      <c r="F72" s="132"/>
      <c r="G72" s="132"/>
      <c r="H72" s="132"/>
      <c r="I72" s="132"/>
      <c r="J72" s="133"/>
    </row>
    <row r="73" spans="1:10" ht="10" customHeight="1" thickTop="1" x14ac:dyDescent="0.35">
      <c r="A73" s="53"/>
      <c r="B73" s="116"/>
      <c r="C73" s="116"/>
      <c r="D73" s="116"/>
      <c r="E73" s="26"/>
      <c r="F73" s="26"/>
      <c r="G73" s="26"/>
      <c r="H73" s="27"/>
      <c r="I73" s="78"/>
      <c r="J73" s="54"/>
    </row>
    <row r="74" spans="1:10" ht="75" customHeight="1" x14ac:dyDescent="0.35">
      <c r="A74" s="53"/>
      <c r="B74" s="146" t="s">
        <v>38</v>
      </c>
      <c r="C74" s="146"/>
      <c r="D74" s="146"/>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8" t="s">
        <v>59</v>
      </c>
      <c r="C75" s="139"/>
      <c r="D75" s="139"/>
      <c r="E75" s="139"/>
      <c r="F75" s="139"/>
      <c r="G75" s="139"/>
      <c r="H75" s="139"/>
      <c r="I75" s="140"/>
      <c r="J75" s="54"/>
    </row>
    <row r="76" spans="1:10" x14ac:dyDescent="0.35">
      <c r="A76" s="53"/>
      <c r="B76" s="155"/>
      <c r="C76" s="152"/>
      <c r="D76" s="122" t="s">
        <v>60</v>
      </c>
      <c r="E76" s="106"/>
      <c r="F76" s="106"/>
      <c r="G76" s="106"/>
      <c r="H76" s="93">
        <f>IF($H$56=Lists!$D$8, IFERROR(F76-E76, ""), IF($H$56=Lists!$D$9, IFERROR(G76-E76, ""), IFERROR(G76-F76, "")))</f>
        <v>0</v>
      </c>
      <c r="I76" s="114"/>
      <c r="J76" s="54"/>
    </row>
    <row r="77" spans="1:10" ht="10" customHeight="1" x14ac:dyDescent="0.35">
      <c r="A77" s="53"/>
      <c r="B77" s="111"/>
      <c r="C77" s="111"/>
      <c r="D77" s="111"/>
      <c r="E77" s="28"/>
      <c r="F77" s="28"/>
      <c r="G77" s="28"/>
      <c r="H77" s="29"/>
      <c r="I77" s="79"/>
      <c r="J77" s="54"/>
    </row>
    <row r="78" spans="1:10" x14ac:dyDescent="0.35">
      <c r="A78" s="53"/>
      <c r="B78" s="138" t="s">
        <v>61</v>
      </c>
      <c r="C78" s="139"/>
      <c r="D78" s="139"/>
      <c r="E78" s="139"/>
      <c r="F78" s="139"/>
      <c r="G78" s="139"/>
      <c r="H78" s="139"/>
      <c r="I78" s="140"/>
      <c r="J78" s="54"/>
    </row>
    <row r="79" spans="1:10" ht="29" x14ac:dyDescent="0.35">
      <c r="A79" s="53"/>
      <c r="B79" s="12" t="s">
        <v>62</v>
      </c>
      <c r="C79" s="13"/>
      <c r="D79" s="14"/>
      <c r="E79" s="166">
        <v>434934</v>
      </c>
      <c r="F79" s="166">
        <v>206392</v>
      </c>
      <c r="G79" s="167">
        <v>439669</v>
      </c>
      <c r="H79" s="30">
        <f>IF($H$56=Lists!$D$8, IFERROR(F79-E79, ""), IF($H$56=Lists!$D$9, IFERROR(G79-E79, ""), IFERROR(G79-F79, "")))</f>
        <v>233277</v>
      </c>
      <c r="I79" s="119" t="s">
        <v>193</v>
      </c>
      <c r="J79" s="54"/>
    </row>
    <row r="80" spans="1:10" ht="63" x14ac:dyDescent="0.35">
      <c r="A80" s="53"/>
      <c r="B80" s="15" t="s">
        <v>63</v>
      </c>
      <c r="D80" s="16"/>
      <c r="E80" s="166">
        <v>1456061</v>
      </c>
      <c r="F80" s="168">
        <v>2312301</v>
      </c>
      <c r="G80" s="209">
        <v>4683792.99</v>
      </c>
      <c r="H80" s="30">
        <f>IF($H$56=Lists!$D$8, IFERROR(F80-E80, ""), IF($H$56=Lists!$D$9, IFERROR(G80-E80, ""), IFERROR(G80-F80, "")))</f>
        <v>2371491.9900000002</v>
      </c>
      <c r="I80" s="172" t="s">
        <v>194</v>
      </c>
      <c r="J80" s="54"/>
    </row>
    <row r="81" spans="1:10" x14ac:dyDescent="0.35">
      <c r="A81" s="53"/>
      <c r="B81" s="15" t="s">
        <v>64</v>
      </c>
      <c r="D81" s="16"/>
      <c r="E81" s="166">
        <v>1130769</v>
      </c>
      <c r="F81" s="169">
        <v>1357577</v>
      </c>
      <c r="G81" s="170"/>
      <c r="H81" s="30">
        <f>IF($H$56=Lists!$D$8, IFERROR(F81-E81, ""), IF($H$56=Lists!$D$9, IFERROR(G81-E81, ""), IFERROR(G81-F81, "")))</f>
        <v>-1357577</v>
      </c>
      <c r="I81" s="173" t="s">
        <v>195</v>
      </c>
      <c r="J81" s="54"/>
    </row>
    <row r="82" spans="1:10" x14ac:dyDescent="0.35">
      <c r="A82" s="53"/>
      <c r="B82" s="15" t="s">
        <v>65</v>
      </c>
      <c r="D82" s="16"/>
      <c r="E82" s="166">
        <v>679029.63</v>
      </c>
      <c r="F82" s="166">
        <v>1886155.3981623277</v>
      </c>
      <c r="G82" s="171"/>
      <c r="H82" s="30">
        <f>IF($H$56=Lists!$D$8, IFERROR(F82-E82, ""), IF($H$56=Lists!$D$9, IFERROR(G82-E82, ""), IFERROR(G82-F82, "")))</f>
        <v>-1886155.3981623277</v>
      </c>
      <c r="I82" s="114"/>
      <c r="J82" s="54"/>
    </row>
    <row r="83" spans="1:10" x14ac:dyDescent="0.35">
      <c r="A83" s="53"/>
      <c r="B83" s="15" t="s">
        <v>66</v>
      </c>
      <c r="D83" s="16"/>
      <c r="E83" s="166">
        <v>850770</v>
      </c>
      <c r="F83" s="166"/>
      <c r="G83" s="210">
        <v>462570.01</v>
      </c>
      <c r="H83" s="31">
        <f>IF($H$56=Lists!$D$8, IFERROR(F83-E83, ""), IF($H$56=Lists!$D$9, IFERROR(G83-E83, ""), IFERROR(G83-F83, "")))</f>
        <v>462570.01</v>
      </c>
      <c r="I83" s="114" t="s">
        <v>203</v>
      </c>
      <c r="J83" s="54"/>
    </row>
    <row r="84" spans="1:10" x14ac:dyDescent="0.35">
      <c r="A84" s="53"/>
      <c r="B84" s="15" t="s">
        <v>67</v>
      </c>
      <c r="D84" s="16"/>
      <c r="E84" s="166">
        <v>182429</v>
      </c>
      <c r="F84" s="166">
        <v>787975.53981623275</v>
      </c>
      <c r="G84" s="167"/>
      <c r="H84" s="30">
        <f>IF($H$56=Lists!$D$8, IFERROR(F84-E84, ""), IF($H$56=Lists!$D$9, IFERROR(G84-E84, ""), IFERROR(G84-F84, "")))</f>
        <v>-787975.53981623275</v>
      </c>
      <c r="I84" s="109"/>
      <c r="J84" s="54"/>
    </row>
    <row r="85" spans="1:10" x14ac:dyDescent="0.35">
      <c r="A85" s="53"/>
      <c r="B85" s="18"/>
      <c r="C85" s="154"/>
      <c r="D85" s="123" t="s">
        <v>68</v>
      </c>
      <c r="E85" s="32">
        <f>SUM(E79:E84)</f>
        <v>4733992.63</v>
      </c>
      <c r="F85" s="32">
        <f>SUM(F79:F84)</f>
        <v>6550400.9379785601</v>
      </c>
      <c r="G85" s="32">
        <f>SUM(G79:G84)</f>
        <v>5586032</v>
      </c>
      <c r="H85" s="33">
        <f>IF($H$56=Lists!$D$8, IFERROR(F85-E85, ""), IF($H$56=Lists!$D$9, IFERROR(G85-E85, ""), IFERROR(G85-F85, "")))</f>
        <v>-964368.9379785601</v>
      </c>
      <c r="I85" s="80"/>
      <c r="J85" s="54"/>
    </row>
    <row r="86" spans="1:10" ht="10" customHeight="1" x14ac:dyDescent="0.35">
      <c r="A86" s="53"/>
      <c r="J86" s="54"/>
    </row>
    <row r="87" spans="1:10" x14ac:dyDescent="0.35">
      <c r="A87" s="53"/>
      <c r="B87" s="138" t="s">
        <v>69</v>
      </c>
      <c r="C87" s="139"/>
      <c r="D87" s="139"/>
      <c r="E87" s="139"/>
      <c r="F87" s="139"/>
      <c r="G87" s="139"/>
      <c r="H87" s="139"/>
      <c r="I87" s="140"/>
      <c r="J87" s="54"/>
    </row>
    <row r="88" spans="1:10" ht="14.5" customHeight="1" x14ac:dyDescent="0.35">
      <c r="A88" s="53"/>
      <c r="B88" s="12" t="s">
        <v>70</v>
      </c>
      <c r="C88" s="13"/>
      <c r="D88" s="14"/>
      <c r="E88" s="166">
        <v>1838007</v>
      </c>
      <c r="F88" s="166">
        <v>2554458</v>
      </c>
      <c r="G88" s="107">
        <v>2500000</v>
      </c>
      <c r="H88" s="34">
        <f>IF($H$56=Lists!$D$8, IFERROR(F88-E88, ""), IF($H$56=Lists!$D$9, IFERROR(G88-E88, ""), IFERROR(G88-F88, "")))</f>
        <v>-54458</v>
      </c>
      <c r="I88" s="114"/>
      <c r="J88" s="54"/>
    </row>
    <row r="89" spans="1:10" x14ac:dyDescent="0.35">
      <c r="A89" s="53"/>
      <c r="B89" s="15" t="s">
        <v>71</v>
      </c>
      <c r="D89" s="16"/>
      <c r="E89" s="166"/>
      <c r="F89" s="107"/>
      <c r="G89" s="107">
        <v>853037</v>
      </c>
      <c r="H89" s="34">
        <f>IF($H$56=Lists!$D$8, IFERROR(F89-E89, ""), IF($H$56=Lists!$D$9, IFERROR(G89-E89, ""), IFERROR(G89-F89, "")))</f>
        <v>853037</v>
      </c>
      <c r="I89" s="179" t="s">
        <v>204</v>
      </c>
      <c r="J89" s="54"/>
    </row>
    <row r="90" spans="1:10" x14ac:dyDescent="0.35">
      <c r="A90" s="53"/>
      <c r="B90" s="15" t="s">
        <v>72</v>
      </c>
      <c r="D90" s="16"/>
      <c r="E90" s="166">
        <v>28668958</v>
      </c>
      <c r="F90" s="166">
        <v>36053085</v>
      </c>
      <c r="G90" s="107">
        <v>20669978.350000001</v>
      </c>
      <c r="H90" s="35">
        <f>IF($H$56=Lists!$D$8, IFERROR(F90-E90, ""), IF($H$56=Lists!$D$9, IFERROR(G90-E90, ""), IFERROR(G90-F90, "")))</f>
        <v>-15383106.649999999</v>
      </c>
      <c r="I90" s="109"/>
      <c r="J90" s="54"/>
    </row>
    <row r="91" spans="1:10" x14ac:dyDescent="0.35">
      <c r="A91" s="53"/>
      <c r="B91" s="38"/>
      <c r="C91" s="1"/>
      <c r="D91" s="156" t="s">
        <v>73</v>
      </c>
      <c r="E91" s="157">
        <f>SUM(E88:E90)</f>
        <v>30506965</v>
      </c>
      <c r="F91" s="36">
        <f t="shared" ref="F91:G91" si="5">SUM(F88:F90)</f>
        <v>38607543</v>
      </c>
      <c r="G91" s="36">
        <f t="shared" si="5"/>
        <v>24023015.350000001</v>
      </c>
      <c r="H91" s="34">
        <f>IF($H$56=Lists!$D$8, IFERROR(F91-E91, ""), IF($H$56=Lists!$D$9, IFERROR(G91-E91, ""), IFERROR(G91-F91, "")))</f>
        <v>-14584527.649999999</v>
      </c>
      <c r="I91" s="80"/>
      <c r="J91" s="54"/>
    </row>
    <row r="92" spans="1:10" x14ac:dyDescent="0.35">
      <c r="A92" s="53"/>
      <c r="B92" s="15" t="s">
        <v>74</v>
      </c>
      <c r="D92" s="16"/>
      <c r="E92" s="166">
        <v>1527169</v>
      </c>
      <c r="F92" s="166">
        <v>2995597.2434915775</v>
      </c>
      <c r="G92" s="108"/>
      <c r="H92" s="34">
        <f>IF($H$56=Lists!$D$8, IFERROR(F92-E92, ""), IF($H$56=Lists!$D$9, IFERROR(G92-E92, ""), IFERROR(G92-F92, "")))</f>
        <v>-2995597.2434915775</v>
      </c>
      <c r="I92" s="109"/>
      <c r="J92" s="54"/>
    </row>
    <row r="93" spans="1:10" x14ac:dyDescent="0.35">
      <c r="A93" s="53"/>
      <c r="B93" s="15" t="s">
        <v>75</v>
      </c>
      <c r="D93" s="16"/>
      <c r="E93" s="166"/>
      <c r="F93" s="166"/>
      <c r="G93" s="107"/>
      <c r="H93" s="34">
        <f>IF($H$56=Lists!$D$8, IFERROR(F93-E93, ""), IF($H$56=Lists!$D$9, IFERROR(G93-E93, ""), IFERROR(G93-F93, "")))</f>
        <v>0</v>
      </c>
      <c r="I93" s="177" t="s">
        <v>196</v>
      </c>
      <c r="J93" s="54"/>
    </row>
    <row r="94" spans="1:10" x14ac:dyDescent="0.35">
      <c r="A94" s="53"/>
      <c r="B94" s="15" t="s">
        <v>76</v>
      </c>
      <c r="D94" s="16"/>
      <c r="E94" s="166">
        <v>3235448</v>
      </c>
      <c r="F94" s="166">
        <v>3361060.1071975497</v>
      </c>
      <c r="G94" s="107">
        <v>2373058.6</v>
      </c>
      <c r="H94" s="34">
        <f>IF($H$56=Lists!$D$8, IFERROR(F94-E94, ""), IF($H$56=Lists!$D$9, IFERROR(G94-E94, ""), IFERROR(G94-F94, "")))</f>
        <v>-988001.50719754957</v>
      </c>
      <c r="I94" s="109"/>
      <c r="J94" s="54"/>
    </row>
    <row r="95" spans="1:10" x14ac:dyDescent="0.35">
      <c r="A95" s="53"/>
      <c r="B95" s="15" t="str">
        <f>IF(C53=Lists!J3, "GCCM Costs", IF(C53=Lists!J4, "Design-Build Costs", ""))</f>
        <v/>
      </c>
      <c r="D95" s="16"/>
      <c r="E95" s="107"/>
      <c r="F95" s="107"/>
      <c r="G95" s="107"/>
      <c r="H95" s="34">
        <f>IF($H$56=Lists!$D$8, IFERROR(F95-E95, ""), IF($H$56=Lists!$D$9, IFERROR(G95-E95, ""), IFERROR(G95-F95, "")))</f>
        <v>0</v>
      </c>
      <c r="I95" s="109"/>
      <c r="J95" s="54"/>
    </row>
    <row r="96" spans="1:10" x14ac:dyDescent="0.35">
      <c r="A96" s="53"/>
      <c r="B96" s="15" t="str">
        <f>IF(C53=Lists!J3, "GCCM Risk Contingency", "")</f>
        <v/>
      </c>
      <c r="D96" s="16"/>
      <c r="E96" s="107"/>
      <c r="F96" s="107"/>
      <c r="G96" s="107"/>
      <c r="H96" s="34">
        <f>IF($H$56=Lists!$D$8, IFERROR(F96-E96, ""), IF($H$56=Lists!$D$9, IFERROR(G96-E96, ""), IFERROR(G96-F96, "")))</f>
        <v>0</v>
      </c>
      <c r="I96" s="109"/>
      <c r="J96" s="54"/>
    </row>
    <row r="97" spans="1:10" x14ac:dyDescent="0.35">
      <c r="A97" s="53"/>
      <c r="B97" s="153"/>
      <c r="C97" s="154"/>
      <c r="D97" s="123" t="s">
        <v>77</v>
      </c>
      <c r="E97" s="157">
        <f>SUM(E91:E96)</f>
        <v>35269582</v>
      </c>
      <c r="F97" s="36">
        <f t="shared" ref="F97" si="6">SUM(F91:F96)</f>
        <v>44964200.350689128</v>
      </c>
      <c r="G97" s="36">
        <f>SUM(G91:G96)</f>
        <v>26396073.950000003</v>
      </c>
      <c r="H97" s="37">
        <f>IF($H$56=Lists!$D$8, IFERROR(F97-E97, ""), IF($H$56=Lists!$D$9, IFERROR(G97-E97, ""), IFERROR(G97-F97, "")))</f>
        <v>-18568126.400689125</v>
      </c>
      <c r="I97" s="72"/>
      <c r="J97" s="54"/>
    </row>
    <row r="98" spans="1:10" ht="10" customHeight="1" x14ac:dyDescent="0.35">
      <c r="A98" s="53"/>
      <c r="J98" s="54"/>
    </row>
    <row r="99" spans="1:10" x14ac:dyDescent="0.35">
      <c r="A99" s="53"/>
      <c r="B99" s="138" t="s">
        <v>78</v>
      </c>
      <c r="C99" s="139"/>
      <c r="D99" s="139"/>
      <c r="E99" s="139"/>
      <c r="F99" s="139"/>
      <c r="G99" s="139"/>
      <c r="H99" s="139"/>
      <c r="I99" s="140"/>
      <c r="J99" s="54"/>
    </row>
    <row r="100" spans="1:10" x14ac:dyDescent="0.35">
      <c r="A100" s="53"/>
      <c r="B100" s="38" t="s">
        <v>79</v>
      </c>
      <c r="D100" s="16"/>
      <c r="E100" s="174">
        <v>1612045</v>
      </c>
      <c r="F100" s="174">
        <v>1788183.442</v>
      </c>
      <c r="G100" s="175">
        <v>530613.81999999995</v>
      </c>
      <c r="H100" s="39">
        <f>IF($H$56=Lists!$D$8, IFERROR(F100-E100, ""), IF($H$56=Lists!$D$9, IFERROR(G100-E100, ""), IFERROR(G100-F100, "")))</f>
        <v>-1257569.622</v>
      </c>
      <c r="I100" s="110"/>
      <c r="J100" s="81"/>
    </row>
    <row r="101" spans="1:10" x14ac:dyDescent="0.35">
      <c r="A101" s="53"/>
      <c r="B101" s="38" t="s">
        <v>80</v>
      </c>
      <c r="D101" s="16"/>
      <c r="E101" s="174">
        <v>212840</v>
      </c>
      <c r="F101" s="174">
        <v>212843</v>
      </c>
      <c r="G101" s="175">
        <v>120167.58</v>
      </c>
      <c r="H101" s="39">
        <f>IF($H$56=Lists!$D$8, IFERROR(F101-E101, ""), IF($H$56=Lists!$D$9, IFERROR(G101-E101, ""), IFERROR(G101-F101, "")))</f>
        <v>-92675.42</v>
      </c>
      <c r="I101" s="110"/>
      <c r="J101" s="81"/>
    </row>
    <row r="102" spans="1:10" x14ac:dyDescent="0.35">
      <c r="A102" s="53"/>
      <c r="B102" s="38" t="s">
        <v>81</v>
      </c>
      <c r="D102" s="16"/>
      <c r="E102" s="166">
        <v>88385</v>
      </c>
      <c r="F102" s="166">
        <v>80716</v>
      </c>
      <c r="G102" s="167">
        <v>225000</v>
      </c>
      <c r="H102" s="40">
        <f>IF($H$56=Lists!$D$8, IFERROR(F102-E102, ""), IF($H$56=Lists!$D$9, IFERROR(G102-E102, ""), IFERROR(G102-F102, "")))</f>
        <v>144284</v>
      </c>
      <c r="I102" s="114" t="s">
        <v>205</v>
      </c>
      <c r="J102" s="54"/>
    </row>
    <row r="103" spans="1:10" x14ac:dyDescent="0.35">
      <c r="A103" s="53"/>
      <c r="B103" s="38" t="s">
        <v>82</v>
      </c>
      <c r="D103" s="16"/>
      <c r="E103" s="166">
        <v>1226971</v>
      </c>
      <c r="F103" s="166">
        <v>1423849.8</v>
      </c>
      <c r="G103" s="176">
        <v>345298</v>
      </c>
      <c r="H103" s="41">
        <f>IF($H$56=Lists!$D$8, IFERROR(F103-E103, ""), IF($H$56=Lists!$D$9, IFERROR(G103-E103, ""), IFERROR(G103-F103, "")))</f>
        <v>-1078551.8</v>
      </c>
      <c r="I103" s="178" t="s">
        <v>197</v>
      </c>
      <c r="J103" s="81"/>
    </row>
    <row r="104" spans="1:10" ht="15" thickBot="1" x14ac:dyDescent="0.4">
      <c r="A104" s="53"/>
      <c r="B104" s="158"/>
      <c r="C104" s="60"/>
      <c r="D104" s="124" t="s">
        <v>83</v>
      </c>
      <c r="E104" s="42">
        <f>SUM(E100:E103)</f>
        <v>3140241</v>
      </c>
      <c r="F104" s="42">
        <f>SUM(F100:F103)</f>
        <v>3505592.2420000001</v>
      </c>
      <c r="G104" s="42">
        <f>SUM(G100:G103)</f>
        <v>1221079.3999999999</v>
      </c>
      <c r="H104" s="37">
        <f>IF($H$56=Lists!$D$8, IFERROR(F104-E104, ""), IF($H$56=Lists!$D$9, IFERROR(G104-E104, ""), IFERROR(G104-F104, "")))</f>
        <v>-2284512.8420000002</v>
      </c>
      <c r="I104" s="82"/>
      <c r="J104" s="81"/>
    </row>
    <row r="105" spans="1:10" ht="19.5" thickTop="1" thickBot="1" x14ac:dyDescent="0.5">
      <c r="A105" s="53"/>
      <c r="B105" s="83" t="s">
        <v>84</v>
      </c>
      <c r="C105" s="84"/>
      <c r="D105" s="84"/>
      <c r="E105" s="85">
        <f>SUM(E76,E85,E97,E104)</f>
        <v>43143815.630000003</v>
      </c>
      <c r="F105" s="85">
        <f>SUM(F76,F85,F97,F104)</f>
        <v>55020193.530667685</v>
      </c>
      <c r="G105" s="85">
        <f>SUM(G76,G85,G97,G104)</f>
        <v>33203185.350000001</v>
      </c>
      <c r="H105" s="85">
        <f>SUM(H76,H85,H97,H104)</f>
        <v>-21817008.180667683</v>
      </c>
      <c r="I105" s="86"/>
      <c r="J105" s="81"/>
    </row>
    <row r="106" spans="1:10" ht="10" customHeight="1" thickTop="1" x14ac:dyDescent="0.35">
      <c r="A106" s="53"/>
      <c r="B106" s="115"/>
      <c r="C106" s="115"/>
      <c r="D106" s="115"/>
      <c r="E106" s="43"/>
      <c r="F106" s="43"/>
      <c r="G106" s="43"/>
      <c r="H106" s="43"/>
      <c r="I106" s="112"/>
      <c r="J106" s="81"/>
    </row>
    <row r="107" spans="1:10" s="1" customFormat="1" x14ac:dyDescent="0.35">
      <c r="A107" s="56"/>
      <c r="B107" s="216" t="str">
        <f>IF(ReportType=Lists!$O$2, "", "Close-Out Information")</f>
        <v/>
      </c>
      <c r="C107" s="217"/>
      <c r="D107" s="217"/>
      <c r="E107" s="217"/>
      <c r="F107" s="217"/>
      <c r="G107" s="217"/>
      <c r="H107" s="217"/>
      <c r="I107" s="218"/>
      <c r="J107" s="57"/>
    </row>
    <row r="108" spans="1:10" s="1" customFormat="1" x14ac:dyDescent="0.35">
      <c r="A108" s="56"/>
      <c r="B108" s="44"/>
      <c r="C108" s="235"/>
      <c r="D108" s="235"/>
      <c r="E108" s="235" t="str">
        <f>IF(ReportType=Lists!$O$2, "", "NOTES")</f>
        <v/>
      </c>
      <c r="F108" s="235"/>
      <c r="G108" s="235"/>
      <c r="H108" s="235"/>
      <c r="I108" s="236"/>
      <c r="J108" s="57"/>
    </row>
    <row r="109" spans="1:10" ht="15" customHeight="1" x14ac:dyDescent="0.35">
      <c r="A109" s="53"/>
      <c r="B109" s="71" t="str">
        <f>IF(ReportType=Lists!$O$2, "", "Number of Change Orders")</f>
        <v/>
      </c>
      <c r="C109" s="219"/>
      <c r="D109" s="220"/>
      <c r="E109" s="232"/>
      <c r="F109" s="233"/>
      <c r="G109" s="233"/>
      <c r="H109" s="233"/>
      <c r="I109" s="234"/>
      <c r="J109" s="54"/>
    </row>
    <row r="110" spans="1:10" ht="15" customHeight="1" x14ac:dyDescent="0.35">
      <c r="A110" s="53"/>
      <c r="B110" s="71" t="str">
        <f>IF(ReportType=Lists!$O$2, "", "Total Value of Change Orders")</f>
        <v/>
      </c>
      <c r="C110" s="237"/>
      <c r="D110" s="238"/>
      <c r="E110" s="117"/>
      <c r="F110" s="118"/>
      <c r="G110" s="118"/>
      <c r="H110" s="118"/>
      <c r="I110" s="119"/>
      <c r="J110" s="54"/>
    </row>
    <row r="111" spans="1:10" ht="15" customHeight="1" x14ac:dyDescent="0.35">
      <c r="A111" s="53"/>
      <c r="B111" s="71" t="str">
        <f>IF(ReportType=Lists!$O$2, "", "Outstanding Liabilities")</f>
        <v/>
      </c>
      <c r="C111" s="237"/>
      <c r="D111" s="238"/>
      <c r="E111" s="117"/>
      <c r="F111" s="118"/>
      <c r="G111" s="118"/>
      <c r="H111" s="118"/>
      <c r="I111" s="119"/>
      <c r="J111" s="54"/>
    </row>
    <row r="112" spans="1:10" x14ac:dyDescent="0.35">
      <c r="A112" s="53"/>
      <c r="B112" s="18" t="str">
        <f>IF(ReportType=Lists!$O$2, "", "Unsettled Claims")</f>
        <v/>
      </c>
      <c r="C112" s="230"/>
      <c r="D112" s="231"/>
      <c r="E112" s="232"/>
      <c r="F112" s="233"/>
      <c r="G112" s="233"/>
      <c r="H112" s="233"/>
      <c r="I112" s="234"/>
      <c r="J112" s="54"/>
    </row>
    <row r="113" spans="1:10" ht="10" customHeight="1" x14ac:dyDescent="0.35">
      <c r="A113" s="53"/>
      <c r="J113" s="54"/>
    </row>
    <row r="114" spans="1:10" ht="15" thickBot="1" x14ac:dyDescent="0.4">
      <c r="A114" s="53"/>
      <c r="B114" s="1" t="s">
        <v>85</v>
      </c>
      <c r="J114" s="54"/>
    </row>
    <row r="115" spans="1:10" x14ac:dyDescent="0.35">
      <c r="A115" s="53"/>
      <c r="B115" s="180" t="s">
        <v>207</v>
      </c>
      <c r="C115" s="181"/>
      <c r="D115" s="181"/>
      <c r="E115" s="181"/>
      <c r="F115" s="181"/>
      <c r="G115" s="181"/>
      <c r="H115" s="181"/>
      <c r="I115" s="182"/>
      <c r="J115" s="54"/>
    </row>
    <row r="116" spans="1:10" x14ac:dyDescent="0.35">
      <c r="A116" s="53"/>
      <c r="B116" s="183" t="s">
        <v>213</v>
      </c>
      <c r="C116" s="184"/>
      <c r="D116" s="184"/>
      <c r="E116" s="184"/>
      <c r="F116" s="184"/>
      <c r="G116" s="184"/>
      <c r="H116" s="184"/>
      <c r="I116" s="185"/>
      <c r="J116" s="54"/>
    </row>
    <row r="117" spans="1:10" x14ac:dyDescent="0.35">
      <c r="A117" s="53"/>
      <c r="B117" s="183" t="s">
        <v>208</v>
      </c>
      <c r="C117" s="184"/>
      <c r="D117" s="184"/>
      <c r="E117" s="184"/>
      <c r="F117" s="184"/>
      <c r="G117" s="184"/>
      <c r="H117" s="184"/>
      <c r="I117" s="185"/>
      <c r="J117" s="54"/>
    </row>
    <row r="118" spans="1:10" x14ac:dyDescent="0.35">
      <c r="A118" s="53"/>
      <c r="B118" s="183"/>
      <c r="C118" s="184"/>
      <c r="D118" s="184"/>
      <c r="E118" s="184"/>
      <c r="F118" s="184"/>
      <c r="G118" s="184"/>
      <c r="H118" s="184"/>
      <c r="I118" s="185"/>
      <c r="J118" s="54"/>
    </row>
    <row r="119" spans="1:10" x14ac:dyDescent="0.35">
      <c r="A119" s="53"/>
      <c r="B119" s="183"/>
      <c r="C119" s="184"/>
      <c r="D119" s="184"/>
      <c r="E119" s="184"/>
      <c r="F119" s="184"/>
      <c r="G119" s="184"/>
      <c r="H119" s="184"/>
      <c r="I119" s="185"/>
      <c r="J119" s="54"/>
    </row>
    <row r="120" spans="1:10" x14ac:dyDescent="0.35">
      <c r="A120" s="53"/>
      <c r="B120" s="183"/>
      <c r="C120" s="184"/>
      <c r="D120" s="184"/>
      <c r="E120" s="184"/>
      <c r="F120" s="184"/>
      <c r="G120" s="184"/>
      <c r="H120" s="184"/>
      <c r="I120" s="185"/>
      <c r="J120" s="54"/>
    </row>
    <row r="121" spans="1:10" x14ac:dyDescent="0.35">
      <c r="A121" s="53"/>
      <c r="B121" s="183"/>
      <c r="C121" s="184"/>
      <c r="D121" s="184"/>
      <c r="E121" s="184"/>
      <c r="F121" s="184"/>
      <c r="G121" s="184"/>
      <c r="H121" s="184"/>
      <c r="I121" s="185"/>
      <c r="J121" s="54"/>
    </row>
    <row r="122" spans="1:10" x14ac:dyDescent="0.35">
      <c r="A122" s="53"/>
      <c r="B122" s="183"/>
      <c r="C122" s="184"/>
      <c r="D122" s="184"/>
      <c r="E122" s="184"/>
      <c r="F122" s="184"/>
      <c r="G122" s="184"/>
      <c r="H122" s="184"/>
      <c r="I122" s="185"/>
      <c r="J122" s="54"/>
    </row>
    <row r="123" spans="1:10" x14ac:dyDescent="0.35">
      <c r="A123" s="53"/>
      <c r="B123" s="183"/>
      <c r="C123" s="184"/>
      <c r="D123" s="184"/>
      <c r="E123" s="184"/>
      <c r="F123" s="184"/>
      <c r="G123" s="184"/>
      <c r="H123" s="184"/>
      <c r="I123" s="185"/>
      <c r="J123" s="54"/>
    </row>
    <row r="124" spans="1:10" x14ac:dyDescent="0.35">
      <c r="A124" s="53"/>
      <c r="B124" s="183"/>
      <c r="C124" s="184"/>
      <c r="D124" s="184"/>
      <c r="E124" s="184"/>
      <c r="F124" s="184"/>
      <c r="G124" s="184"/>
      <c r="H124" s="184"/>
      <c r="I124" s="185"/>
      <c r="J124" s="54"/>
    </row>
    <row r="125" spans="1:10" x14ac:dyDescent="0.35">
      <c r="A125" s="53"/>
      <c r="B125" s="183"/>
      <c r="C125" s="184"/>
      <c r="D125" s="184"/>
      <c r="E125" s="184"/>
      <c r="F125" s="184"/>
      <c r="G125" s="184"/>
      <c r="H125" s="184"/>
      <c r="I125" s="185"/>
      <c r="J125" s="54"/>
    </row>
    <row r="126" spans="1:10" x14ac:dyDescent="0.35">
      <c r="A126" s="53"/>
      <c r="B126" s="183"/>
      <c r="C126" s="184"/>
      <c r="D126" s="184"/>
      <c r="E126" s="184"/>
      <c r="F126" s="184"/>
      <c r="G126" s="184"/>
      <c r="H126" s="184"/>
      <c r="I126" s="185"/>
      <c r="J126" s="54"/>
    </row>
    <row r="127" spans="1:10" x14ac:dyDescent="0.35">
      <c r="A127" s="53"/>
      <c r="B127" s="183"/>
      <c r="C127" s="184"/>
      <c r="D127" s="184"/>
      <c r="E127" s="184"/>
      <c r="F127" s="184"/>
      <c r="G127" s="184"/>
      <c r="H127" s="184"/>
      <c r="I127" s="185"/>
      <c r="J127" s="54"/>
    </row>
    <row r="128" spans="1:10" x14ac:dyDescent="0.35">
      <c r="A128" s="53"/>
      <c r="B128" s="183"/>
      <c r="C128" s="184"/>
      <c r="D128" s="184"/>
      <c r="E128" s="184"/>
      <c r="F128" s="184"/>
      <c r="G128" s="184"/>
      <c r="H128" s="184"/>
      <c r="I128" s="185"/>
      <c r="J128" s="54"/>
    </row>
    <row r="129" spans="1:10" x14ac:dyDescent="0.35">
      <c r="A129" s="53"/>
      <c r="B129" s="183"/>
      <c r="C129" s="184"/>
      <c r="D129" s="184"/>
      <c r="E129" s="184"/>
      <c r="F129" s="184"/>
      <c r="G129" s="184"/>
      <c r="H129" s="184"/>
      <c r="I129" s="185"/>
      <c r="J129" s="54"/>
    </row>
    <row r="130" spans="1:10" x14ac:dyDescent="0.35">
      <c r="A130" s="53"/>
      <c r="B130" s="183"/>
      <c r="C130" s="184"/>
      <c r="D130" s="184"/>
      <c r="E130" s="184"/>
      <c r="F130" s="184"/>
      <c r="G130" s="184"/>
      <c r="H130" s="184"/>
      <c r="I130" s="185"/>
      <c r="J130" s="54"/>
    </row>
    <row r="131" spans="1:10" x14ac:dyDescent="0.35">
      <c r="A131" s="53"/>
      <c r="B131" s="183"/>
      <c r="C131" s="184"/>
      <c r="D131" s="184"/>
      <c r="E131" s="184"/>
      <c r="F131" s="184"/>
      <c r="G131" s="184"/>
      <c r="H131" s="184"/>
      <c r="I131" s="185"/>
      <c r="J131" s="54"/>
    </row>
    <row r="132" spans="1:10" x14ac:dyDescent="0.35">
      <c r="A132" s="53"/>
      <c r="B132" s="183"/>
      <c r="C132" s="184"/>
      <c r="D132" s="184"/>
      <c r="E132" s="184"/>
      <c r="F132" s="184"/>
      <c r="G132" s="184"/>
      <c r="H132" s="184"/>
      <c r="I132" s="185"/>
      <c r="J132" s="54"/>
    </row>
    <row r="133" spans="1:10" x14ac:dyDescent="0.35">
      <c r="A133" s="53"/>
      <c r="B133" s="183"/>
      <c r="C133" s="184"/>
      <c r="D133" s="184"/>
      <c r="E133" s="184"/>
      <c r="F133" s="184"/>
      <c r="G133" s="184"/>
      <c r="H133" s="184"/>
      <c r="I133" s="185"/>
      <c r="J133" s="54"/>
    </row>
    <row r="134" spans="1:10" ht="15" thickBot="1" x14ac:dyDescent="0.4">
      <c r="A134" s="53"/>
      <c r="B134" s="186"/>
      <c r="C134" s="187"/>
      <c r="D134" s="187"/>
      <c r="E134" s="187"/>
      <c r="F134" s="187"/>
      <c r="G134" s="187"/>
      <c r="H134" s="187"/>
      <c r="I134" s="188"/>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1:J30">
    <cfRule type="expression" dxfId="10" priority="19">
      <formula>CELL("PROTECT", A1)=0</formula>
    </cfRule>
  </conditionalFormatting>
  <conditionalFormatting sqref="A32:J75">
    <cfRule type="expression" dxfId="9" priority="13">
      <formula>CELL("PROTECT", A32)=0</formula>
    </cfRule>
  </conditionalFormatting>
  <conditionalFormatting sqref="A86:J94">
    <cfRule type="expression" dxfId="8" priority="1">
      <formula>CELL("PROTECT", A86)=0</formula>
    </cfRule>
  </conditionalFormatting>
  <conditionalFormatting sqref="A95:J99 A104:J109 A110:C111 E110:J111 A112:J114 A31:G31 J31 A76 C76:J76 A77:J78 A79:D84 A85 C85:J85">
    <cfRule type="expression" dxfId="7" priority="24">
      <formula>CELL("PROTECT", A31)=0</formula>
    </cfRule>
  </conditionalFormatting>
  <conditionalFormatting sqref="A100:J103">
    <cfRule type="expression" dxfId="6" priority="3">
      <formula>CELL("PROTECT", A100)=0</formula>
    </cfRule>
  </conditionalFormatting>
  <conditionalFormatting sqref="A115:J135">
    <cfRule type="expression" dxfId="5" priority="2">
      <formula>CELL("PROTECT", A115)=0</formula>
    </cfRule>
  </conditionalFormatting>
  <conditionalFormatting sqref="E79:G80 E81 G81">
    <cfRule type="expression" dxfId="3" priority="12">
      <formula>CELL("PROTECT", E79)=0</formula>
    </cfRule>
  </conditionalFormatting>
  <conditionalFormatting sqref="E95:I96">
    <cfRule type="expression" dxfId="2" priority="23">
      <formula>$B95=""</formula>
    </cfRule>
  </conditionalFormatting>
  <conditionalFormatting sqref="E82:J84">
    <cfRule type="expression" dxfId="1" priority="11">
      <formula>CELL("PROTECT", E82)=0</formula>
    </cfRule>
  </conditionalFormatting>
  <conditionalFormatting sqref="H79:J81">
    <cfRule type="expression" dxfId="0" priority="9">
      <formula>CELL("PROTECT", H79)=0</formula>
    </cfRule>
  </conditionalFormatting>
  <dataValidations disablePrompts="1" count="1">
    <dataValidation type="list" allowBlank="1" showInputMessage="1" showErrorMessage="1" sqref="K63" xr:uid="{00000000-0002-0000-0100-000000000000}">
      <formula1>"PMoptions"</formula1>
    </dataValidation>
  </dataValidations>
  <hyperlinks>
    <hyperlink ref="C12" r:id="rId1" xr:uid="{851535DF-48D2-4951-87C3-2EB1162CEFFA}"/>
  </hyperlinks>
  <pageMargins left="0.45" right="0.45" top="0.5" bottom="0.5" header="0.3" footer="0.3"/>
  <pageSetup scale="66" fitToHeight="2" orientation="portrait" r:id="rId2"/>
  <headerFooter>
    <oddFooter>&amp;C&amp;P</oddFooter>
  </headerFooter>
  <rowBreaks count="1" manualBreakCount="1">
    <brk id="71" max="9" man="1"/>
  </rowBreaks>
  <legacyDrawing r:id="rId3"/>
  <extLst>
    <ext xmlns:x14="http://schemas.microsoft.com/office/spreadsheetml/2009/9/main" uri="{78C0D931-6437-407d-A8EE-F0AAD7539E65}">
      <x14:conditionalFormattings>
        <x14:conditionalFormatting xmlns:xm="http://schemas.microsoft.com/office/excel/2006/main">
          <x14:cfRule type="expression" priority="22"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3DDE2-230C-473B-9B12-D567FD3CB0D1}">
  <dimension ref="A1:R1"/>
  <sheetViews>
    <sheetView showGridLines="0" workbookViewId="0"/>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D4E03-9EE5-45FE-BBBE-0B8FBAA19429}">
  <dimension ref="A1:R1"/>
  <sheetViews>
    <sheetView showGridLines="0" workbookViewId="0"/>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0A7D-BFAA-4135-A07E-9ED6E1DFC08E}">
  <dimension ref="A1:R1"/>
  <sheetViews>
    <sheetView showGridLines="0" workbookViewId="0"/>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30D6-8F63-4409-B5D6-1DB5A8120B80}">
  <dimension ref="A1:R1"/>
  <sheetViews>
    <sheetView showGridLines="0" workbookViewId="0"/>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70A2-5C53-4648-B432-E375B70C8E28}">
  <dimension ref="A1:R1"/>
  <sheetViews>
    <sheetView showGridLines="0" workbookViewId="0"/>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August 2026</v>
      </c>
      <c r="O3" t="s">
        <v>100</v>
      </c>
    </row>
    <row r="4" spans="2:15" ht="15" customHeight="1" x14ac:dyDescent="0.35">
      <c r="B4" t="s">
        <v>101</v>
      </c>
      <c r="F4" t="s">
        <v>102</v>
      </c>
      <c r="H4" s="2" t="s">
        <v>103</v>
      </c>
      <c r="J4" t="s">
        <v>104</v>
      </c>
      <c r="M4" t="str">
        <f ca="1">TEXT(DATE(YEAR(TODAY()), MONTH(TODAY())+ROWS($M$2:$M4)-1, DAY(1)), "MMMM YYYY")</f>
        <v>September 2026</v>
      </c>
    </row>
    <row r="5" spans="2:15" ht="15" customHeight="1" x14ac:dyDescent="0.35">
      <c r="B5" t="s">
        <v>105</v>
      </c>
      <c r="H5" s="3" t="s">
        <v>106</v>
      </c>
      <c r="J5" t="s">
        <v>102</v>
      </c>
      <c r="M5" t="str">
        <f ca="1">TEXT(DATE(YEAR(TODAY()), MONTH(TODAY())+ROWS($M$2:$M5)-1, DAY(1)), "MMMM YYYY")</f>
        <v>October 2026</v>
      </c>
    </row>
    <row r="6" spans="2:15" ht="15" customHeight="1" x14ac:dyDescent="0.35">
      <c r="B6" t="s">
        <v>107</v>
      </c>
      <c r="H6" s="2" t="s">
        <v>108</v>
      </c>
      <c r="M6" t="str">
        <f ca="1">TEXT(DATE(YEAR(TODAY()), MONTH(TODAY())+ROWS($M$2:$M6)-1, DAY(1)), "MMMM YYYY")</f>
        <v>November 2026</v>
      </c>
    </row>
    <row r="7" spans="2:15" ht="15" customHeight="1" x14ac:dyDescent="0.35">
      <c r="B7" t="s">
        <v>109</v>
      </c>
      <c r="H7" s="3" t="s">
        <v>110</v>
      </c>
      <c r="M7" t="str">
        <f ca="1">TEXT(DATE(YEAR(TODAY()), MONTH(TODAY())+ROWS($M$2:$M7)-1, DAY(1)), "MMMM YYYY")</f>
        <v>December 2026</v>
      </c>
    </row>
    <row r="8" spans="2:15" ht="15" customHeight="1" x14ac:dyDescent="0.35">
      <c r="B8" t="s">
        <v>111</v>
      </c>
      <c r="D8" t="s">
        <v>112</v>
      </c>
      <c r="H8" s="2" t="s">
        <v>113</v>
      </c>
      <c r="M8" t="str">
        <f ca="1">TEXT(DATE(YEAR(TODAY()), MONTH(TODAY())+ROWS($M$2:$M8)-1, DAY(1)), "MMMM YYYY")</f>
        <v>January 2027</v>
      </c>
    </row>
    <row r="9" spans="2:15" ht="15" customHeight="1" x14ac:dyDescent="0.35">
      <c r="B9" t="s">
        <v>114</v>
      </c>
      <c r="D9" t="s">
        <v>115</v>
      </c>
      <c r="H9" s="3" t="s">
        <v>116</v>
      </c>
      <c r="M9" t="str">
        <f ca="1">TEXT(DATE(YEAR(TODAY()), MONTH(TODAY())+ROWS($M$2:$M9)-1, DAY(1)), "MMMM YYYY")</f>
        <v>February 2027</v>
      </c>
    </row>
    <row r="10" spans="2:15" ht="15" customHeight="1" x14ac:dyDescent="0.35">
      <c r="B10" t="s">
        <v>117</v>
      </c>
      <c r="D10" t="s">
        <v>41</v>
      </c>
      <c r="H10" s="2" t="s">
        <v>118</v>
      </c>
      <c r="M10" t="str">
        <f ca="1">TEXT(DATE(YEAR(TODAY()), MONTH(TODAY())+ROWS($M$2:$M10)-1, DAY(1)), "MMMM YYYY")</f>
        <v>March 2027</v>
      </c>
    </row>
    <row r="11" spans="2:15" ht="15" customHeight="1" x14ac:dyDescent="0.35">
      <c r="B11" t="s">
        <v>119</v>
      </c>
      <c r="H11" s="3" t="s">
        <v>120</v>
      </c>
      <c r="M11" t="str">
        <f ca="1">TEXT(DATE(YEAR(TODAY()), MONTH(TODAY())+ROWS($M$2:$M11)-1, DAY(1)), "MMMM YYYY")</f>
        <v>April 2027</v>
      </c>
    </row>
    <row r="12" spans="2:15" ht="15" customHeight="1" x14ac:dyDescent="0.35">
      <c r="B12" t="s">
        <v>121</v>
      </c>
      <c r="H12" s="3" t="s">
        <v>122</v>
      </c>
      <c r="M12" t="str">
        <f ca="1">TEXT(DATE(YEAR(TODAY()), MONTH(TODAY())+ROWS($M$2:$M12)-1, DAY(1)), "MMMM YYYY")</f>
        <v>May 2027</v>
      </c>
    </row>
    <row r="13" spans="2:15" ht="15" customHeight="1" x14ac:dyDescent="0.35">
      <c r="B13" t="s">
        <v>123</v>
      </c>
      <c r="H13" s="3" t="s">
        <v>124</v>
      </c>
      <c r="M13" t="str">
        <f ca="1">TEXT(DATE(YEAR(TODAY()), MONTH(TODAY())+ROWS($M$2:$M13)-1, DAY(1)), "MMMM YYYY")</f>
        <v>June 2027</v>
      </c>
    </row>
    <row r="14" spans="2:15" ht="15" customHeight="1" x14ac:dyDescent="0.35">
      <c r="B14" t="s">
        <v>125</v>
      </c>
      <c r="H14" s="2" t="s">
        <v>126</v>
      </c>
      <c r="M14" t="str">
        <f ca="1">TEXT(DATE(YEAR(TODAY()), MONTH(TODAY())+ROWS($M$2:$M14)-1, DAY(1)), "MMMM YYYY")</f>
        <v>July 2027</v>
      </c>
    </row>
    <row r="15" spans="2:15" ht="15" customHeight="1" x14ac:dyDescent="0.35">
      <c r="B15" t="s">
        <v>127</v>
      </c>
      <c r="H15" s="3" t="s">
        <v>128</v>
      </c>
      <c r="M15" t="str">
        <f ca="1">TEXT(DATE(YEAR(TODAY()), MONTH(TODAY())+ROWS($M$2:$M15)-1, DAY(1)), "MMMM YYYY")</f>
        <v>August 2027</v>
      </c>
    </row>
    <row r="16" spans="2:15" ht="15" customHeight="1" x14ac:dyDescent="0.35">
      <c r="B16" t="s">
        <v>129</v>
      </c>
      <c r="H16" s="2" t="s">
        <v>130</v>
      </c>
      <c r="M16" t="str">
        <f ca="1">TEXT(DATE(YEAR(TODAY()), MONTH(TODAY())+ROWS($M$2:$M16)-1, DAY(1)), "MMMM YYYY")</f>
        <v>September 2027</v>
      </c>
    </row>
    <row r="17" spans="2:13" ht="15" customHeight="1" x14ac:dyDescent="0.35">
      <c r="B17" t="s">
        <v>131</v>
      </c>
      <c r="H17" s="3" t="s">
        <v>132</v>
      </c>
      <c r="M17" t="str">
        <f ca="1">TEXT(DATE(YEAR(TODAY()), MONTH(TODAY())+ROWS($M$2:$M17)-1, DAY(1)), "MMMM YYYY")</f>
        <v>October 2027</v>
      </c>
    </row>
    <row r="18" spans="2:13" ht="15" customHeight="1" x14ac:dyDescent="0.35">
      <c r="B18" t="s">
        <v>133</v>
      </c>
      <c r="H18" s="2" t="s">
        <v>134</v>
      </c>
      <c r="M18" t="str">
        <f ca="1">TEXT(DATE(YEAR(TODAY()), MONTH(TODAY())+ROWS($M$2:$M18)-1, DAY(1)), "MMMM YYYY")</f>
        <v>November 2027</v>
      </c>
    </row>
    <row r="19" spans="2:13" ht="15" customHeight="1" x14ac:dyDescent="0.35">
      <c r="B19" t="s">
        <v>135</v>
      </c>
      <c r="H19" s="3" t="s">
        <v>136</v>
      </c>
      <c r="M19" t="str">
        <f ca="1">TEXT(DATE(YEAR(TODAY()), MONTH(TODAY())+ROWS($M$2:$M19)-1, DAY(1)), "MMMM YYYY")</f>
        <v>December 2027</v>
      </c>
    </row>
    <row r="20" spans="2:13" ht="15" customHeight="1" x14ac:dyDescent="0.35">
      <c r="B20" t="s">
        <v>137</v>
      </c>
      <c r="H20" s="2" t="s">
        <v>138</v>
      </c>
      <c r="M20" t="str">
        <f ca="1">TEXT(DATE(YEAR(TODAY()), MONTH(TODAY())+ROWS($M$2:$M20)-1, DAY(1)), "MMMM YYYY")</f>
        <v>January 2028</v>
      </c>
    </row>
    <row r="21" spans="2:13" ht="15" customHeight="1" x14ac:dyDescent="0.35">
      <c r="B21" t="s">
        <v>139</v>
      </c>
      <c r="H21" s="3">
        <v>2022</v>
      </c>
      <c r="M21" t="str">
        <f ca="1">TEXT(DATE(YEAR(TODAY()), MONTH(TODAY())+ROWS($M$2:$M21)-1, DAY(1)), "MMMM YYYY")</f>
        <v>February 2028</v>
      </c>
    </row>
    <row r="22" spans="2:13" ht="15" customHeight="1" x14ac:dyDescent="0.35">
      <c r="B22" t="s">
        <v>140</v>
      </c>
      <c r="H22" s="2" t="s">
        <v>141</v>
      </c>
      <c r="M22" t="str">
        <f ca="1">TEXT(DATE(YEAR(TODAY()), MONTH(TODAY())+ROWS($M$2:$M22)-1, DAY(1)), "MMMM YYYY")</f>
        <v>March 2028</v>
      </c>
    </row>
    <row r="23" spans="2:13" ht="15" customHeight="1" x14ac:dyDescent="0.35">
      <c r="B23" t="s">
        <v>142</v>
      </c>
      <c r="H23" s="3">
        <v>2024</v>
      </c>
      <c r="M23" t="str">
        <f ca="1">TEXT(DATE(YEAR(TODAY()), MONTH(TODAY())+ROWS($M$2:$M23)-1, DAY(1)), "MMMM YYYY")</f>
        <v>April 2028</v>
      </c>
    </row>
    <row r="24" spans="2:13" ht="15" customHeight="1" x14ac:dyDescent="0.35">
      <c r="B24" t="s">
        <v>143</v>
      </c>
      <c r="M24" t="str">
        <f ca="1">TEXT(DATE(YEAR(TODAY()), MONTH(TODAY())+ROWS($M$2:$M24)-1, DAY(1)), "MMMM YYYY")</f>
        <v>May 2028</v>
      </c>
    </row>
    <row r="25" spans="2:13" ht="15" customHeight="1" x14ac:dyDescent="0.35">
      <c r="B25" t="s">
        <v>144</v>
      </c>
      <c r="H25" s="3"/>
      <c r="M25" t="str">
        <f ca="1">TEXT(DATE(YEAR(TODAY()), MONTH(TODAY())+ROWS($M$2:$M25)-1, DAY(1)), "MMMM YYYY")</f>
        <v>June 2028</v>
      </c>
    </row>
    <row r="26" spans="2:13" ht="15" customHeight="1" x14ac:dyDescent="0.35">
      <c r="B26" t="s">
        <v>145</v>
      </c>
      <c r="M26" t="str">
        <f ca="1">TEXT(DATE(YEAR(TODAY()), MONTH(TODAY())+ROWS($M$2:$M26)-1, DAY(1)), "MMMM YYYY")</f>
        <v>July 2028</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Major Project Report</vt:lpstr>
      <vt:lpstr>Photo Gallery (early demo)</vt:lpstr>
      <vt:lpstr>Photo Gallery (Summer25)</vt:lpstr>
      <vt:lpstr>Photo Gallery (Fall25)</vt:lpstr>
      <vt:lpstr>Photo Gallery (Winter25)</vt:lpstr>
      <vt:lpstr>Photo Gallery (Spring26)</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2026-07-01T14:58:59Z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