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13_ncr:1_{25FB7DF9-CDDE-438B-9C0B-C443A63A3125}"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Report'!$A$1:$J$136</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G43" i="3" l="1"/>
  <c r="E84" i="3" l="1"/>
  <c r="E83" i="3"/>
  <c r="H46" i="3"/>
  <c r="C33" i="3" l="1"/>
  <c r="H34" i="3"/>
  <c r="M26" i="4"/>
  <c r="M3" i="4"/>
  <c r="M4" i="4"/>
  <c r="M5" i="4"/>
  <c r="M6" i="4"/>
  <c r="M7" i="4"/>
  <c r="M8" i="4"/>
  <c r="M9" i="4"/>
  <c r="M10" i="4"/>
  <c r="M11" i="4"/>
  <c r="M12" i="4"/>
  <c r="M13" i="4"/>
  <c r="M14" i="4"/>
  <c r="M15" i="4"/>
  <c r="M16" i="4"/>
  <c r="M17" i="4"/>
  <c r="M18" i="4"/>
  <c r="M19" i="4"/>
  <c r="M20" i="4"/>
  <c r="M21" i="4"/>
  <c r="M22" i="4"/>
  <c r="M23" i="4"/>
  <c r="M24" i="4"/>
  <c r="M25" i="4"/>
  <c r="H66" i="3" l="1"/>
  <c r="H67" i="3"/>
  <c r="H69" i="3"/>
  <c r="H70" i="3"/>
  <c r="H71" i="3"/>
  <c r="H68" i="3"/>
  <c r="H45" i="3" l="1"/>
  <c r="H40" i="3"/>
  <c r="H35" i="3"/>
  <c r="H36" i="3"/>
  <c r="H37" i="3"/>
  <c r="B113" i="3" l="1"/>
  <c r="B112" i="3"/>
  <c r="B111" i="3"/>
  <c r="B108" i="3"/>
  <c r="B110" i="3"/>
  <c r="E109" i="3"/>
  <c r="H104" i="3"/>
  <c r="H103" i="3"/>
  <c r="H102" i="3"/>
  <c r="H101" i="3"/>
  <c r="H97" i="3"/>
  <c r="H96" i="3"/>
  <c r="H95" i="3"/>
  <c r="H94" i="3"/>
  <c r="H93" i="3"/>
  <c r="H91" i="3"/>
  <c r="H90" i="3"/>
  <c r="H89" i="3"/>
  <c r="H85" i="3"/>
  <c r="H84" i="3"/>
  <c r="H83" i="3"/>
  <c r="H82" i="3"/>
  <c r="H81" i="3"/>
  <c r="H80" i="3"/>
  <c r="H77" i="3"/>
  <c r="H62" i="3"/>
  <c r="H61" i="3"/>
  <c r="H59" i="3"/>
  <c r="H58" i="3"/>
  <c r="H75" i="3" l="1"/>
  <c r="E60" i="3"/>
  <c r="F60" i="3"/>
  <c r="G60" i="3"/>
  <c r="H60" i="3" l="1"/>
  <c r="B97" i="3"/>
  <c r="B96" i="3"/>
  <c r="G75" i="3" l="1"/>
  <c r="G57" i="3"/>
  <c r="F92" i="3" l="1"/>
  <c r="F98" i="3" s="1"/>
  <c r="G92" i="3"/>
  <c r="E92" i="3"/>
  <c r="E98" i="3" s="1"/>
  <c r="H92" i="3" l="1"/>
  <c r="G98" i="3"/>
  <c r="H98" i="3" s="1"/>
  <c r="H48" i="3"/>
  <c r="H47" i="3"/>
  <c r="H44" i="3"/>
  <c r="H42" i="3"/>
  <c r="H41" i="3"/>
  <c r="H39" i="3"/>
  <c r="F43" i="3"/>
  <c r="E43" i="3"/>
  <c r="D43" i="3"/>
  <c r="C43" i="3"/>
  <c r="G38" i="3"/>
  <c r="F38" i="3"/>
  <c r="E38" i="3"/>
  <c r="D38" i="3"/>
  <c r="C38" i="3"/>
  <c r="D33" i="3"/>
  <c r="E33" i="3"/>
  <c r="F33" i="3"/>
  <c r="G33" i="3"/>
  <c r="H43" i="3" l="1"/>
  <c r="H38" i="3"/>
  <c r="H33" i="3"/>
  <c r="D49" i="3"/>
  <c r="C49" i="3"/>
  <c r="G49" i="3"/>
  <c r="F49" i="3"/>
  <c r="E49" i="3"/>
  <c r="F105" i="3"/>
  <c r="G105" i="3"/>
  <c r="H105" i="3" s="1"/>
  <c r="H49" i="3" l="1"/>
  <c r="F86" i="3" l="1"/>
  <c r="E105" i="3"/>
  <c r="G86" i="3" l="1"/>
  <c r="H86" i="3" s="1"/>
  <c r="E86" i="3"/>
  <c r="H106" i="3" l="1"/>
  <c r="E63" i="3"/>
  <c r="E106" i="3"/>
  <c r="E64" i="3"/>
  <c r="G63" i="3"/>
  <c r="F63" i="3"/>
  <c r="F64" i="3"/>
  <c r="G106" i="3"/>
  <c r="G64" i="3"/>
  <c r="H63" i="3" l="1"/>
  <c r="H64" i="3"/>
  <c r="F10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Maxwell, Debra</author>
  </authors>
  <commentList>
    <comment ref="I82" authorId="0" shapeId="0" xr:uid="{20141E63-5C8F-489B-B481-7AAADC8B68B0}">
      <text>
        <r>
          <rPr>
            <b/>
            <sz val="9"/>
            <color indexed="81"/>
            <rFont val="Tahoma"/>
            <family val="2"/>
          </rPr>
          <t>Maxwell, Debra:</t>
        </r>
        <r>
          <rPr>
            <sz val="9"/>
            <color indexed="81"/>
            <rFont val="Tahoma"/>
            <family val="2"/>
          </rPr>
          <t xml:space="preserve">
Hazardous Materials Survey, Geotechnical Engineering, Commissioning / Building Envelope Testing; RGU additional services</t>
        </r>
      </text>
    </comment>
  </commentList>
</comments>
</file>

<file path=xl/sharedStrings.xml><?xml version="1.0" encoding="utf-8"?>
<sst xmlns="http://schemas.openxmlformats.org/spreadsheetml/2006/main" count="228" uniqueCount="206">
  <si>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</si>
  <si>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</si>
  <si>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</si>
  <si>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</si>
  <si>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</si>
  <si>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</si>
  <si>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</si>
  <si>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</si>
  <si>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</si>
  <si>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</si>
  <si>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</si>
  <si>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</si>
  <si>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</si>
  <si>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</si>
  <si>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</si>
  <si>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</si>
  <si>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</si>
  <si>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</si>
  <si>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</si>
  <si>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</si>
  <si>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</si>
  <si>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</si>
  <si>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</si>
  <si>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</si>
  <si>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</si>
  <si>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</si>
  <si>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</si>
  <si>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</si>
  <si>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</si>
  <si>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</si>
  <si>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</si>
  <si>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</si>
  <si>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</si>
  <si>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</si>
  <si>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</si>
  <si>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</si>
  <si>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</si>
  <si>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</si>
  <si>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</si>
  <si>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</si>
  <si>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</si>
  <si>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</si>
  <si>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</si>
  <si>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</si>
  <si>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</si>
  <si>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</si>
  <si>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</si>
  <si>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</si>
  <si>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</si>
  <si>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</si>
  <si>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</si>
  <si>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</si>
  <si>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</si>
  <si>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</si>
  <si>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</si>
  <si>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</si>
  <si>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</si>
  <si>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</si>
  <si>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</si>
  <si>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</si>
  <si>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</si>
  <si>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</si>
  <si>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</si>
  <si>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</si>
  <si>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</si>
  <si>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</si>
  <si>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</si>
  <si>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</si>
  <si>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</si>
  <si>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</si>
  <si>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</si>
  <si>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</si>
  <si>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</si>
  <si>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</si>
  <si>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</si>
  <si>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</si>
  <si>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</si>
  <si>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</si>
  <si>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</si>
  <si>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</si>
  <si>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</si>
  <si>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</si>
  <si>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</si>
  <si>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</si>
  <si>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</si>
  <si>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</si>
  <si>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</si>
  <si>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</si>
  <si>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</si>
  <si>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</si>
  <si>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</si>
  <si>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</si>
  <si>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</si>
  <si>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</si>
  <si>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</si>
  <si>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</si>
  <si>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</si>
  <si>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</si>
  <si>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</si>
  <si>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</si>
  <si>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</si>
  <si>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</si>
  <si>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</si>
  <si>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</si>
  <si>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</si>
  <si>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</si>
  <si>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</si>
  <si>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</si>
  <si>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</si>
  <si>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</si>
  <si>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</si>
  <si>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</si>
  <si>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</si>
  <si>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</si>
  <si>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</si>
  <si>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</si>
  <si>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</si>
  <si>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</si>
  <si>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</si>
  <si>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</si>
  <si>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</si>
  <si>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</si>
  <si>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</si>
  <si>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</si>
  <si>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</si>
  <si>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</si>
  <si>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</si>
  <si>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</si>
  <si>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</si>
  <si>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</si>
  <si>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</si>
  <si>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</si>
  <si>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</si>
  <si>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</si>
  <si>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</si>
  <si>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</si>
  <si>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</si>
  <si>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</si>
  <si>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</si>
  <si>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</si>
  <si>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</si>
  <si>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</si>
  <si>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</si>
  <si>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</si>
  <si>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</si>
  <si>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</si>
  <si>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</si>
  <si>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</si>
  <si>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</si>
  <si>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</si>
  <si>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</si>
  <si>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</si>
  <si>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</si>
  <si>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</si>
  <si>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</si>
  <si>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</si>
  <si>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</si>
  <si>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</si>
  <si>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</si>
  <si>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</si>
  <si>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</si>
  <si>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</si>
  <si>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</si>
  <si>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</si>
  <si>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</si>
  <si>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</si>
  <si>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</si>
  <si>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</si>
  <si>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</si>
  <si>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</si>
  <si>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</si>
  <si>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</si>
  <si>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</si>
  <si>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</si>
  <si>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</si>
  <si>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</si>
  <si>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</si>
  <si>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</si>
  <si>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</si>
  <si>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</si>
  <si>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</si>
  <si>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</si>
  <si>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</si>
  <si>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</si>
  <si>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</si>
  <si>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Wenatchee Valley College Center for Technical Education and Innovation</t>
  </si>
  <si>
    <t>Rich Peters</t>
  </si>
  <si>
    <t>509-682-6465</t>
  </si>
  <si>
    <t>rpeters@wvc.edu</t>
  </si>
  <si>
    <t>This project is for the engineering and design of a new 70,000 sq ft building to replace portions of Batjer (Automotive, Ag, Natural Resources, Machine, Mechatronics), Industrial Technology/Welding and Refrigeration with a modern state-of-the-art technical education learning facility.</t>
  </si>
  <si>
    <t>147 - Local Funds</t>
  </si>
  <si>
    <t>R870</t>
  </si>
  <si>
    <t>C07, remain w/D04 in BI2527</t>
  </si>
  <si>
    <t>D04, incl. C07 reapprop in BI2527</t>
  </si>
  <si>
    <t>R772</t>
  </si>
  <si>
    <t>See Comments</t>
  </si>
  <si>
    <t>RGU Architect.</t>
  </si>
  <si>
    <t>Multiple</t>
  </si>
  <si>
    <t>Permits, RFP adv</t>
  </si>
  <si>
    <t>057  - State Bldgs. Const Acct</t>
  </si>
  <si>
    <t>% of Bldgs. Area that is being remodeled</t>
  </si>
  <si>
    <r>
      <t xml:space="preserve">Project Description:
</t>
    </r>
    <r>
      <rPr>
        <sz val="10"/>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</si>
  <si>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</si>
  <si>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June 2026</t>
  </si>
  <si>
    <t xml:space="preserve">The project is approximately 70% complete and is on schedule.  The installation of exterior doors and windows is underway.  The labs, classrooms and offices are currently being painted.  Cabinets will begin to be installed on June 29th.  The elevator is scheduled to arrive and be installed the week of June 15th.  Grading work on the west and south sides of the building is taking place in preparation of curbs being poured on June 18th and asphalt paving on July 8th in these two areas.  The installation of lab equipment will begin this August.  The intent is to have classes in the new building starting in January 2027.  The existing refrigeration and industrial technology buildings will be demolished in January 2027 to make way for an access road and parking on the east side of the building.  Occupancy is planned to occur July 2027.        
</t>
  </si>
  <si>
    <t>Wa Arts Commission - June 2026: The Artist has been selected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</si>
</sst>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b/>
      <sz val="9"/>
      <color indexed="81"/>
      <name val="Tahoma"/>
      <family val="2"/>
    </font>
    <font>
      <sz val="9"/>
      <color indexed="81"/>
      <name val="Tahoma"/>
      <family val="2"/>
    </font>
    <font>
      <sz val="16"/>
      <color rgb="FF000000"/>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7">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2" xfId="0" applyBorder="1" applyAlignment="1" applyProtection="1">
      <alignment horizontal="left"/>
      <protection locked="0"/>
    </xf>
    <xf numFmtId="0" fontId="0" fillId="0" borderId="10" xfId="0" applyBorder="1" applyAlignment="1" applyProtection="1">
      <alignment horizontal="left"/>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3" fillId="0" borderId="10" xfId="0" applyFont="1" applyBorder="1" applyAlignment="1" applyProtection="1">
      <alignment horizontal="left"/>
      <protection locked="0"/>
    </xf>
    <xf numFmtId="17" fontId="15" fillId="0" borderId="0" xfId="0" applyNumberFormat="1" applyFont="1"/>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3" borderId="2" xfId="0" applyFill="1" applyBorder="1" applyAlignment="1" applyProtection="1">
      <alignment vertical="top" wrapText="1"/>
      <protection locked="0"/>
    </xf>
    <xf numFmtId="0" fontId="0" fillId="3" borderId="3"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3" borderId="0" xfId="0" applyFill="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 xfId="0" applyFill="1" applyBorder="1" applyAlignment="1" applyProtection="1">
      <alignment vertical="top" wrapText="1"/>
      <protection locked="0"/>
    </xf>
    <xf numFmtId="0" fontId="0" fillId="3" borderId="1" xfId="0" applyFill="1" applyBorder="1" applyAlignment="1" applyProtection="1">
      <alignment vertical="top"/>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cellXfs>
  <cellStyles count="5">
    <cellStyle name="Comma" xfId="1" builtinId="3"/>
    <cellStyle name="Currency" xfId="2" builtinId="4"/>
    <cellStyle name="Hyperlink" xfId="4" builtinId="8"/>
    <cellStyle name="Normal" xfId="0" builtinId="0"/>
    <cellStyle name="Percent" xfId="3" builtinId="5"/>
  </cellStyles>
  <dxfs count="8">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xdr:from>
      <xdr:col>5</xdr:col>
      <xdr:colOff>359888</xdr:colOff>
      <xdr:row>110</xdr:row>
      <xdr:rowOff>68899</xdr:rowOff>
    </xdr:from>
    <xdr:to>
      <xdr:col>12</xdr:col>
      <xdr:colOff>484030</xdr:colOff>
      <xdr:row>111</xdr:row>
      <xdr:rowOff>132557</xdr:rowOff>
    </xdr:to>
    <xdr:sp macro="" textlink="" fLocksText="0">
      <xdr:nvSpPr>
        <xdr:cNvPr id="14" name="TextBox 13">
          <a:extLst>
            <a:ext uri="{FF2B5EF4-FFF2-40B4-BE49-F238E27FC236}">
              <a16:creationId xmlns:a16="http://schemas.microsoft.com/office/drawing/2014/main" id="{FD98B3AE-D799-428E-96F8-9173CD376A18}"/>
            </a:ext>
          </a:extLst>
        </xdr:cNvPr>
        <xdr:cNvSpPr txBox="1"/>
      </xdr:nvSpPr>
      <xdr:spPr>
        <a:xfrm>
          <a:off x="3407888" y="20407949"/>
          <a:ext cx="4391342" cy="24780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CTEI project - rendering 6-23</a:t>
          </a:r>
        </a:p>
        <a:p>
          <a:pPr algn="ctr"/>
          <a:endParaRPr lang="en-US" sz="1100" b="1">
            <a:solidFill>
              <a:schemeClr val="bg1"/>
            </a:solidFill>
          </a:endParaRPr>
        </a:p>
      </xdr:txBody>
    </xdr:sp>
    <xdr:clientData fLocksWithSheet="0"/>
  </xdr:twoCellAnchor>
  <xdr:twoCellAnchor editAs="oneCell">
    <xdr:from>
      <xdr:col>0</xdr:col>
      <xdr:colOff>247650</xdr:colOff>
      <xdr:row>2</xdr:row>
      <xdr:rowOff>30955</xdr:rowOff>
    </xdr:from>
    <xdr:to>
      <xdr:col>11</xdr:col>
      <xdr:colOff>22543</xdr:colOff>
      <xdr:row>46</xdr:row>
      <xdr:rowOff>44776</xdr:rowOff>
    </xdr:to>
    <xdr:pic>
      <xdr:nvPicPr>
        <xdr:cNvPr id="15" name="Picture 14" descr="First floor plan photo">
          <a:extLst>
            <a:ext uri="{FF2B5EF4-FFF2-40B4-BE49-F238E27FC236}">
              <a16:creationId xmlns:a16="http://schemas.microsoft.com/office/drawing/2014/main" id="{57242AD1-03A8-4648-935E-F76D5A110F3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247650" y="481805"/>
          <a:ext cx="6480493" cy="8116421"/>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12</xdr:col>
      <xdr:colOff>484981</xdr:colOff>
      <xdr:row>2</xdr:row>
      <xdr:rowOff>12700</xdr:rowOff>
    </xdr:from>
    <xdr:to>
      <xdr:col>23</xdr:col>
      <xdr:colOff>71790</xdr:colOff>
      <xdr:row>45</xdr:row>
      <xdr:rowOff>130968</xdr:rowOff>
    </xdr:to>
    <xdr:pic>
      <xdr:nvPicPr>
        <xdr:cNvPr id="16" name="Picture 15" descr="Second floor plan photo">
          <a:extLst>
            <a:ext uri="{FF2B5EF4-FFF2-40B4-BE49-F238E27FC236}">
              <a16:creationId xmlns:a16="http://schemas.microsoft.com/office/drawing/2014/main" id="{39FC0183-A6B8-4548-B2BA-E344B0696A1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7800181" y="463550"/>
          <a:ext cx="6292409" cy="8036718"/>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0</xdr:col>
      <xdr:colOff>567372</xdr:colOff>
      <xdr:row>49</xdr:row>
      <xdr:rowOff>46196</xdr:rowOff>
    </xdr:from>
    <xdr:to>
      <xdr:col>7</xdr:col>
      <xdr:colOff>444772</xdr:colOff>
      <xdr:row>61</xdr:row>
      <xdr:rowOff>108811</xdr:rowOff>
    </xdr:to>
    <xdr:pic>
      <xdr:nvPicPr>
        <xdr:cNvPr id="17" name="Picture 16" descr="Outside facade view">
          <a:extLst>
            <a:ext uri="{FF2B5EF4-FFF2-40B4-BE49-F238E27FC236}">
              <a16:creationId xmlns:a16="http://schemas.microsoft.com/office/drawing/2014/main" id="{6DF3C959-8051-4989-8618-8BC1D0B79B8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567372" y="9152096"/>
          <a:ext cx="4144600" cy="2272415"/>
        </a:xfrm>
        <a:prstGeom prst="rect">
          <a:avLst/>
        </a:prstGeom>
      </xdr:spPr>
    </xdr:pic>
    <xdr:clientData/>
  </xdr:twoCellAnchor>
  <xdr:twoCellAnchor editAs="oneCell">
    <xdr:from>
      <xdr:col>8</xdr:col>
      <xdr:colOff>563086</xdr:colOff>
      <xdr:row>49</xdr:row>
      <xdr:rowOff>44132</xdr:rowOff>
    </xdr:from>
    <xdr:to>
      <xdr:col>15</xdr:col>
      <xdr:colOff>431367</xdr:colOff>
      <xdr:row>61</xdr:row>
      <xdr:rowOff>108810</xdr:rowOff>
    </xdr:to>
    <xdr:pic>
      <xdr:nvPicPr>
        <xdr:cNvPr id="18" name="Picture 17" descr="Outside facade view">
          <a:extLst>
            <a:ext uri="{FF2B5EF4-FFF2-40B4-BE49-F238E27FC236}">
              <a16:creationId xmlns:a16="http://schemas.microsoft.com/office/drawing/2014/main" id="{D5C32EA4-E55A-43EA-BD3F-C59DAE393FD4}"/>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5439886" y="9150032"/>
          <a:ext cx="4135481" cy="2274478"/>
        </a:xfrm>
        <a:prstGeom prst="rect">
          <a:avLst/>
        </a:prstGeom>
      </xdr:spPr>
    </xdr:pic>
    <xdr:clientData/>
  </xdr:twoCellAnchor>
  <xdr:twoCellAnchor editAs="oneCell">
    <xdr:from>
      <xdr:col>0</xdr:col>
      <xdr:colOff>545783</xdr:colOff>
      <xdr:row>62</xdr:row>
      <xdr:rowOff>177006</xdr:rowOff>
    </xdr:from>
    <xdr:to>
      <xdr:col>7</xdr:col>
      <xdr:colOff>475796</xdr:colOff>
      <xdr:row>75</xdr:row>
      <xdr:rowOff>79375</xdr:rowOff>
    </xdr:to>
    <xdr:pic>
      <xdr:nvPicPr>
        <xdr:cNvPr id="19" name="Picture 18" descr="Outside facade view">
          <a:extLst>
            <a:ext uri="{FF2B5EF4-FFF2-40B4-BE49-F238E27FC236}">
              <a16:creationId xmlns:a16="http://schemas.microsoft.com/office/drawing/2014/main" id="{B5FC5E9C-F42B-471F-8A92-B8D1F0B0589D}"/>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545783" y="11676856"/>
          <a:ext cx="4197213" cy="2296319"/>
        </a:xfrm>
        <a:prstGeom prst="rect">
          <a:avLst/>
        </a:prstGeom>
      </xdr:spPr>
    </xdr:pic>
    <xdr:clientData/>
  </xdr:twoCellAnchor>
  <xdr:twoCellAnchor editAs="oneCell">
    <xdr:from>
      <xdr:col>8</xdr:col>
      <xdr:colOff>585946</xdr:colOff>
      <xdr:row>62</xdr:row>
      <xdr:rowOff>161926</xdr:rowOff>
    </xdr:from>
    <xdr:to>
      <xdr:col>15</xdr:col>
      <xdr:colOff>434150</xdr:colOff>
      <xdr:row>75</xdr:row>
      <xdr:rowOff>31024</xdr:rowOff>
    </xdr:to>
    <xdr:pic>
      <xdr:nvPicPr>
        <xdr:cNvPr id="20" name="Picture 19" descr="Outside facade view">
          <a:extLst>
            <a:ext uri="{FF2B5EF4-FFF2-40B4-BE49-F238E27FC236}">
              <a16:creationId xmlns:a16="http://schemas.microsoft.com/office/drawing/2014/main" id="{482423B5-32F8-4FC8-99AE-2F1DAD0A54DD}"/>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a:off x="5462746" y="11661776"/>
          <a:ext cx="4115404" cy="2263048"/>
        </a:xfrm>
        <a:prstGeom prst="rect">
          <a:avLst/>
        </a:prstGeom>
      </xdr:spPr>
    </xdr:pic>
    <xdr:clientData/>
  </xdr:twoCellAnchor>
  <xdr:twoCellAnchor editAs="oneCell">
    <xdr:from>
      <xdr:col>1</xdr:col>
      <xdr:colOff>71667</xdr:colOff>
      <xdr:row>82</xdr:row>
      <xdr:rowOff>22066</xdr:rowOff>
    </xdr:from>
    <xdr:to>
      <xdr:col>17</xdr:col>
      <xdr:colOff>128949</xdr:colOff>
      <xdr:row>110</xdr:row>
      <xdr:rowOff>63499</xdr:rowOff>
    </xdr:to>
    <xdr:pic>
      <xdr:nvPicPr>
        <xdr:cNvPr id="21" name="Picture 20" descr="CTEI project - rendering 6-23 photo&#10;">
          <a:extLst>
            <a:ext uri="{FF2B5EF4-FFF2-40B4-BE49-F238E27FC236}">
              <a16:creationId xmlns:a16="http://schemas.microsoft.com/office/drawing/2014/main" id="{F71EEB0A-C1EB-4F49-B752-27F2EDE1348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81267" y="15204916"/>
          <a:ext cx="9810882" cy="5197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72549</xdr:colOff>
      <xdr:row>114</xdr:row>
      <xdr:rowOff>99219</xdr:rowOff>
    </xdr:from>
    <xdr:to>
      <xdr:col>15</xdr:col>
      <xdr:colOff>86778</xdr:colOff>
      <xdr:row>138</xdr:row>
      <xdr:rowOff>144462</xdr:rowOff>
    </xdr:to>
    <xdr:pic>
      <xdr:nvPicPr>
        <xdr:cNvPr id="22" name="Picture 21" descr="CTEI project - rendering photo&#10;">
          <a:extLst>
            <a:ext uri="{FF2B5EF4-FFF2-40B4-BE49-F238E27FC236}">
              <a16:creationId xmlns:a16="http://schemas.microsoft.com/office/drawing/2014/main" id="{00AC0AEA-3BF4-4DF2-BB5E-90CB90F8378A}"/>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a:fillRect/>
        </a:stretch>
      </xdr:blipFill>
      <xdr:spPr bwMode="auto">
        <a:xfrm>
          <a:off x="682149" y="21174869"/>
          <a:ext cx="8548629" cy="4464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182086</xdr:colOff>
      <xdr:row>114</xdr:row>
      <xdr:rowOff>107951</xdr:rowOff>
    </xdr:from>
    <xdr:to>
      <xdr:col>28</xdr:col>
      <xdr:colOff>159420</xdr:colOff>
      <xdr:row>139</xdr:row>
      <xdr:rowOff>64294</xdr:rowOff>
    </xdr:to>
    <xdr:pic>
      <xdr:nvPicPr>
        <xdr:cNvPr id="23" name="Picture 22" descr="CTEI project - rendering photo">
          <a:extLst>
            <a:ext uri="{FF2B5EF4-FFF2-40B4-BE49-F238E27FC236}">
              <a16:creationId xmlns:a16="http://schemas.microsoft.com/office/drawing/2014/main" id="{ADB338D9-A204-40B7-A9D8-9118795C8AD4}"/>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9935686" y="21183601"/>
          <a:ext cx="7292534" cy="4560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165418</xdr:colOff>
      <xdr:row>141</xdr:row>
      <xdr:rowOff>151607</xdr:rowOff>
    </xdr:from>
    <xdr:to>
      <xdr:col>14</xdr:col>
      <xdr:colOff>322580</xdr:colOff>
      <xdr:row>164</xdr:row>
      <xdr:rowOff>18174</xdr:rowOff>
    </xdr:to>
    <xdr:pic>
      <xdr:nvPicPr>
        <xdr:cNvPr id="24" name="Picture 23" descr="June site work">
          <a:extLst>
            <a:ext uri="{FF2B5EF4-FFF2-40B4-BE49-F238E27FC236}">
              <a16:creationId xmlns:a16="http://schemas.microsoft.com/office/drawing/2014/main" id="{C6C08960-6F48-48D0-9033-E2EE4CA95933}"/>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val="0"/>
            </a:ext>
          </a:extLst>
        </a:blip>
        <a:stretch>
          <a:fillRect/>
        </a:stretch>
      </xdr:blipFill>
      <xdr:spPr>
        <a:xfrm>
          <a:off x="775018" y="26199307"/>
          <a:ext cx="8081962" cy="4102017"/>
        </a:xfrm>
        <a:prstGeom prst="rect">
          <a:avLst/>
        </a:prstGeom>
      </xdr:spPr>
    </xdr:pic>
    <xdr:clientData/>
  </xdr:twoCellAnchor>
  <xdr:twoCellAnchor editAs="oneCell">
    <xdr:from>
      <xdr:col>16</xdr:col>
      <xdr:colOff>159065</xdr:colOff>
      <xdr:row>141</xdr:row>
      <xdr:rowOff>103982</xdr:rowOff>
    </xdr:from>
    <xdr:to>
      <xdr:col>29</xdr:col>
      <xdr:colOff>164487</xdr:colOff>
      <xdr:row>164</xdr:row>
      <xdr:rowOff>35718</xdr:rowOff>
    </xdr:to>
    <xdr:pic>
      <xdr:nvPicPr>
        <xdr:cNvPr id="25" name="Picture 24" descr="June site work">
          <a:extLst>
            <a:ext uri="{FF2B5EF4-FFF2-40B4-BE49-F238E27FC236}">
              <a16:creationId xmlns:a16="http://schemas.microsoft.com/office/drawing/2014/main" id="{E501FC24-0A59-47B8-BE73-1B8FF11AA65B}"/>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val="0"/>
            </a:ext>
          </a:extLst>
        </a:blip>
        <a:stretch>
          <a:fillRect/>
        </a:stretch>
      </xdr:blipFill>
      <xdr:spPr>
        <a:xfrm>
          <a:off x="9912665" y="26151682"/>
          <a:ext cx="7930222" cy="4167186"/>
        </a:xfrm>
        <a:prstGeom prst="rect">
          <a:avLst/>
        </a:prstGeom>
      </xdr:spPr>
    </xdr:pic>
    <xdr:clientData/>
  </xdr:twoCellAnchor>
  <xdr:oneCellAnchor>
    <xdr:from>
      <xdr:col>1</xdr:col>
      <xdr:colOff>114300</xdr:colOff>
      <xdr:row>164</xdr:row>
      <xdr:rowOff>151606</xdr:rowOff>
    </xdr:from>
    <xdr:ext cx="2250282" cy="342786"/>
    <xdr:sp macro="" textlink="">
      <xdr:nvSpPr>
        <xdr:cNvPr id="26" name="TextBox 25">
          <a:extLst>
            <a:ext uri="{FF2B5EF4-FFF2-40B4-BE49-F238E27FC236}">
              <a16:creationId xmlns:a16="http://schemas.microsoft.com/office/drawing/2014/main" id="{E0A7873C-48A4-4131-9A0B-0F3864615069}"/>
            </a:ext>
          </a:extLst>
        </xdr:cNvPr>
        <xdr:cNvSpPr txBox="1"/>
      </xdr:nvSpPr>
      <xdr:spPr>
        <a:xfrm>
          <a:off x="723900" y="30434756"/>
          <a:ext cx="225028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t>June 2025</a:t>
          </a:r>
        </a:p>
      </xdr:txBody>
    </xdr:sp>
    <xdr:clientData/>
  </xdr:oneCellAnchor>
  <xdr:oneCellAnchor>
    <xdr:from>
      <xdr:col>16</xdr:col>
      <xdr:colOff>131761</xdr:colOff>
      <xdr:row>164</xdr:row>
      <xdr:rowOff>146050</xdr:rowOff>
    </xdr:from>
    <xdr:ext cx="1440658" cy="342786"/>
    <xdr:sp macro="" textlink="">
      <xdr:nvSpPr>
        <xdr:cNvPr id="27" name="TextBox 26">
          <a:extLst>
            <a:ext uri="{FF2B5EF4-FFF2-40B4-BE49-F238E27FC236}">
              <a16:creationId xmlns:a16="http://schemas.microsoft.com/office/drawing/2014/main" id="{D9144825-4E8D-4654-ADE4-0CA297C25DD9}"/>
            </a:ext>
          </a:extLst>
        </xdr:cNvPr>
        <xdr:cNvSpPr txBox="1"/>
      </xdr:nvSpPr>
      <xdr:spPr>
        <a:xfrm>
          <a:off x="9885361" y="30429200"/>
          <a:ext cx="144065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t>June 2025</a:t>
          </a:r>
        </a:p>
      </xdr:txBody>
    </xdr:sp>
    <xdr:clientData/>
  </xdr:oneCellAnchor>
  <xdr:twoCellAnchor editAs="oneCell">
    <xdr:from>
      <xdr:col>1</xdr:col>
      <xdr:colOff>314326</xdr:colOff>
      <xdr:row>240</xdr:row>
      <xdr:rowOff>9525</xdr:rowOff>
    </xdr:from>
    <xdr:to>
      <xdr:col>13</xdr:col>
      <xdr:colOff>118354</xdr:colOff>
      <xdr:row>261</xdr:row>
      <xdr:rowOff>15760</xdr:rowOff>
    </xdr:to>
    <xdr:pic>
      <xdr:nvPicPr>
        <xdr:cNvPr id="2" name="Picture 1" descr="CTEI - December 2025">
          <a:extLst>
            <a:ext uri="{FF2B5EF4-FFF2-40B4-BE49-F238E27FC236}">
              <a16:creationId xmlns:a16="http://schemas.microsoft.com/office/drawing/2014/main" id="{8F0DC513-E667-090E-33B3-D7D334023A31}"/>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val="0"/>
            </a:ext>
          </a:extLst>
        </a:blip>
        <a:stretch>
          <a:fillRect/>
        </a:stretch>
      </xdr:blipFill>
      <xdr:spPr>
        <a:xfrm>
          <a:off x="923926" y="45805725"/>
          <a:ext cx="7119228" cy="4006735"/>
        </a:xfrm>
        <a:prstGeom prst="rect">
          <a:avLst/>
        </a:prstGeom>
      </xdr:spPr>
    </xdr:pic>
    <xdr:clientData/>
  </xdr:twoCellAnchor>
  <xdr:twoCellAnchor editAs="oneCell">
    <xdr:from>
      <xdr:col>1</xdr:col>
      <xdr:colOff>85725</xdr:colOff>
      <xdr:row>167</xdr:row>
      <xdr:rowOff>9525</xdr:rowOff>
    </xdr:from>
    <xdr:to>
      <xdr:col>13</xdr:col>
      <xdr:colOff>160540</xdr:colOff>
      <xdr:row>188</xdr:row>
      <xdr:rowOff>168160</xdr:rowOff>
    </xdr:to>
    <xdr:pic>
      <xdr:nvPicPr>
        <xdr:cNvPr id="3" name="Picture 2" descr="CTEI - December 2025">
          <a:extLst>
            <a:ext uri="{FF2B5EF4-FFF2-40B4-BE49-F238E27FC236}">
              <a16:creationId xmlns:a16="http://schemas.microsoft.com/office/drawing/2014/main" id="{E7465D9A-FABA-8D41-03FF-F3C7BF7847B2}"/>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val="0"/>
            </a:ext>
          </a:extLst>
        </a:blip>
        <a:stretch>
          <a:fillRect/>
        </a:stretch>
      </xdr:blipFill>
      <xdr:spPr>
        <a:xfrm>
          <a:off x="695325" y="31899225"/>
          <a:ext cx="7390015" cy="4159135"/>
        </a:xfrm>
        <a:prstGeom prst="rect">
          <a:avLst/>
        </a:prstGeom>
      </xdr:spPr>
    </xdr:pic>
    <xdr:clientData/>
  </xdr:twoCellAnchor>
  <xdr:twoCellAnchor editAs="oneCell">
    <xdr:from>
      <xdr:col>14</xdr:col>
      <xdr:colOff>495300</xdr:colOff>
      <xdr:row>215</xdr:row>
      <xdr:rowOff>133350</xdr:rowOff>
    </xdr:from>
    <xdr:to>
      <xdr:col>26</xdr:col>
      <xdr:colOff>570115</xdr:colOff>
      <xdr:row>237</xdr:row>
      <xdr:rowOff>101485</xdr:rowOff>
    </xdr:to>
    <xdr:pic>
      <xdr:nvPicPr>
        <xdr:cNvPr id="4" name="Picture 3" descr="CTEI - December 2025">
          <a:extLst>
            <a:ext uri="{FF2B5EF4-FFF2-40B4-BE49-F238E27FC236}">
              <a16:creationId xmlns:a16="http://schemas.microsoft.com/office/drawing/2014/main" id="{382F3014-1D0C-C260-27B7-00996FE6ABB6}"/>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val="0"/>
            </a:ext>
          </a:extLst>
        </a:blip>
        <a:stretch>
          <a:fillRect/>
        </a:stretch>
      </xdr:blipFill>
      <xdr:spPr>
        <a:xfrm>
          <a:off x="9029700" y="41167050"/>
          <a:ext cx="7390015" cy="4159135"/>
        </a:xfrm>
        <a:prstGeom prst="rect">
          <a:avLst/>
        </a:prstGeom>
      </xdr:spPr>
    </xdr:pic>
    <xdr:clientData/>
  </xdr:twoCellAnchor>
  <xdr:twoCellAnchor editAs="oneCell">
    <xdr:from>
      <xdr:col>1</xdr:col>
      <xdr:colOff>104775</xdr:colOff>
      <xdr:row>190</xdr:row>
      <xdr:rowOff>133350</xdr:rowOff>
    </xdr:from>
    <xdr:to>
      <xdr:col>13</xdr:col>
      <xdr:colOff>179590</xdr:colOff>
      <xdr:row>212</xdr:row>
      <xdr:rowOff>101485</xdr:rowOff>
    </xdr:to>
    <xdr:pic>
      <xdr:nvPicPr>
        <xdr:cNvPr id="5" name="Picture 4" descr="CTEI - December 2025">
          <a:extLst>
            <a:ext uri="{FF2B5EF4-FFF2-40B4-BE49-F238E27FC236}">
              <a16:creationId xmlns:a16="http://schemas.microsoft.com/office/drawing/2014/main" id="{DCE06250-1EF5-04D5-F899-042BBFF0A4C8}"/>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val="0"/>
            </a:ext>
          </a:extLst>
        </a:blip>
        <a:stretch>
          <a:fillRect/>
        </a:stretch>
      </xdr:blipFill>
      <xdr:spPr>
        <a:xfrm>
          <a:off x="714375" y="36404550"/>
          <a:ext cx="7390015" cy="4159135"/>
        </a:xfrm>
        <a:prstGeom prst="rect">
          <a:avLst/>
        </a:prstGeom>
      </xdr:spPr>
    </xdr:pic>
    <xdr:clientData/>
  </xdr:twoCellAnchor>
  <xdr:twoCellAnchor editAs="oneCell">
    <xdr:from>
      <xdr:col>1</xdr:col>
      <xdr:colOff>104775</xdr:colOff>
      <xdr:row>216</xdr:row>
      <xdr:rowOff>19050</xdr:rowOff>
    </xdr:from>
    <xdr:to>
      <xdr:col>13</xdr:col>
      <xdr:colOff>179590</xdr:colOff>
      <xdr:row>237</xdr:row>
      <xdr:rowOff>177685</xdr:rowOff>
    </xdr:to>
    <xdr:pic>
      <xdr:nvPicPr>
        <xdr:cNvPr id="6" name="Picture 5" descr="CTEI - December 2025">
          <a:extLst>
            <a:ext uri="{FF2B5EF4-FFF2-40B4-BE49-F238E27FC236}">
              <a16:creationId xmlns:a16="http://schemas.microsoft.com/office/drawing/2014/main" id="{9F021F5B-5324-E5C3-94F3-13D6B70E7D5F}"/>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714375" y="41243250"/>
          <a:ext cx="7390015" cy="4159135"/>
        </a:xfrm>
        <a:prstGeom prst="rect">
          <a:avLst/>
        </a:prstGeom>
      </xdr:spPr>
    </xdr:pic>
    <xdr:clientData/>
  </xdr:twoCellAnchor>
  <xdr:twoCellAnchor editAs="oneCell">
    <xdr:from>
      <xdr:col>14</xdr:col>
      <xdr:colOff>390525</xdr:colOff>
      <xdr:row>190</xdr:row>
      <xdr:rowOff>104775</xdr:rowOff>
    </xdr:from>
    <xdr:to>
      <xdr:col>26</xdr:col>
      <xdr:colOff>465340</xdr:colOff>
      <xdr:row>212</xdr:row>
      <xdr:rowOff>72910</xdr:rowOff>
    </xdr:to>
    <xdr:pic>
      <xdr:nvPicPr>
        <xdr:cNvPr id="7" name="Picture 6" descr="CTEI - December 2025">
          <a:extLst>
            <a:ext uri="{FF2B5EF4-FFF2-40B4-BE49-F238E27FC236}">
              <a16:creationId xmlns:a16="http://schemas.microsoft.com/office/drawing/2014/main" id="{BF706CD1-6B72-E228-0B0F-1B0B066E173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val="0"/>
            </a:ext>
          </a:extLst>
        </a:blip>
        <a:stretch>
          <a:fillRect/>
        </a:stretch>
      </xdr:blipFill>
      <xdr:spPr>
        <a:xfrm>
          <a:off x="8924925" y="36375975"/>
          <a:ext cx="7390015" cy="4159135"/>
        </a:xfrm>
        <a:prstGeom prst="rect">
          <a:avLst/>
        </a:prstGeom>
      </xdr:spPr>
    </xdr:pic>
    <xdr:clientData/>
  </xdr:twoCellAnchor>
  <xdr:twoCellAnchor editAs="oneCell">
    <xdr:from>
      <xdr:col>14</xdr:col>
      <xdr:colOff>323850</xdr:colOff>
      <xdr:row>166</xdr:row>
      <xdr:rowOff>161925</xdr:rowOff>
    </xdr:from>
    <xdr:to>
      <xdr:col>26</xdr:col>
      <xdr:colOff>398665</xdr:colOff>
      <xdr:row>188</xdr:row>
      <xdr:rowOff>130060</xdr:rowOff>
    </xdr:to>
    <xdr:pic>
      <xdr:nvPicPr>
        <xdr:cNvPr id="8" name="Picture 7" descr="CTEI - December 2025">
          <a:extLst>
            <a:ext uri="{FF2B5EF4-FFF2-40B4-BE49-F238E27FC236}">
              <a16:creationId xmlns:a16="http://schemas.microsoft.com/office/drawing/2014/main" id="{941525AF-2C1F-5156-A771-471F7E1C56AB}"/>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val="0"/>
            </a:ext>
          </a:extLst>
        </a:blip>
        <a:stretch>
          <a:fillRect/>
        </a:stretch>
      </xdr:blipFill>
      <xdr:spPr>
        <a:xfrm>
          <a:off x="8858250" y="31861125"/>
          <a:ext cx="7390015" cy="4159135"/>
        </a:xfrm>
        <a:prstGeom prst="rect">
          <a:avLst/>
        </a:prstGeom>
      </xdr:spPr>
    </xdr:pic>
    <xdr:clientData/>
  </xdr:twoCellAnchor>
  <xdr:twoCellAnchor editAs="oneCell">
    <xdr:from>
      <xdr:col>14</xdr:col>
      <xdr:colOff>457200</xdr:colOff>
      <xdr:row>239</xdr:row>
      <xdr:rowOff>85725</xdr:rowOff>
    </xdr:from>
    <xdr:to>
      <xdr:col>27</xdr:col>
      <xdr:colOff>304800</xdr:colOff>
      <xdr:row>260</xdr:row>
      <xdr:rowOff>35946</xdr:rowOff>
    </xdr:to>
    <xdr:pic>
      <xdr:nvPicPr>
        <xdr:cNvPr id="10" name="Picture 9" descr="CTEI - December 2025">
          <a:extLst>
            <a:ext uri="{FF2B5EF4-FFF2-40B4-BE49-F238E27FC236}">
              <a16:creationId xmlns:a16="http://schemas.microsoft.com/office/drawing/2014/main" id="{358779CD-6F40-C582-A541-5D05B5E28AAD}"/>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val="0"/>
            </a:ext>
          </a:extLst>
        </a:blip>
        <a:stretch>
          <a:fillRect/>
        </a:stretch>
      </xdr:blipFill>
      <xdr:spPr>
        <a:xfrm>
          <a:off x="8991600" y="45691425"/>
          <a:ext cx="7772400" cy="3950721"/>
        </a:xfrm>
        <a:prstGeom prst="rect">
          <a:avLst/>
        </a:prstGeom>
      </xdr:spPr>
    </xdr:pic>
    <xdr:clientData/>
  </xdr:twoCellAnchor>
  <xdr:oneCellAnchor>
    <xdr:from>
      <xdr:col>12</xdr:col>
      <xdr:colOff>95250</xdr:colOff>
      <xdr:row>262</xdr:row>
      <xdr:rowOff>76201</xdr:rowOff>
    </xdr:from>
    <xdr:ext cx="2524124" cy="361950"/>
    <xdr:sp macro="" textlink="">
      <xdr:nvSpPr>
        <xdr:cNvPr id="11" name="TextBox 10">
          <a:extLst>
            <a:ext uri="{FF2B5EF4-FFF2-40B4-BE49-F238E27FC236}">
              <a16:creationId xmlns:a16="http://schemas.microsoft.com/office/drawing/2014/main" id="{4DD2FEF3-57F2-8F79-BEBB-2670C3436649}"/>
            </a:ext>
          </a:extLst>
        </xdr:cNvPr>
        <xdr:cNvSpPr txBox="1"/>
      </xdr:nvSpPr>
      <xdr:spPr>
        <a:xfrm>
          <a:off x="7410450" y="50063401"/>
          <a:ext cx="2524124"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000" b="1"/>
            <a:t>December 2025</a:t>
          </a:r>
        </a:p>
      </xdr:txBody>
    </xdr:sp>
    <xdr:clientData/>
  </xdr:oneCellAnchor>
  <xdr:twoCellAnchor editAs="oneCell">
    <xdr:from>
      <xdr:col>1</xdr:col>
      <xdr:colOff>162628</xdr:colOff>
      <xdr:row>264</xdr:row>
      <xdr:rowOff>161926</xdr:rowOff>
    </xdr:from>
    <xdr:to>
      <xdr:col>12</xdr:col>
      <xdr:colOff>218007</xdr:colOff>
      <xdr:row>283</xdr:row>
      <xdr:rowOff>114300</xdr:rowOff>
    </xdr:to>
    <xdr:pic>
      <xdr:nvPicPr>
        <xdr:cNvPr id="12" name="Picture 11" descr="CTEI - June 2026">
          <a:extLst>
            <a:ext uri="{FF2B5EF4-FFF2-40B4-BE49-F238E27FC236}">
              <a16:creationId xmlns:a16="http://schemas.microsoft.com/office/drawing/2014/main" id="{F87F977A-13C0-FA3F-ADF6-065658DFCCF3}"/>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val="0"/>
            </a:ext>
          </a:extLst>
        </a:blip>
        <a:stretch>
          <a:fillRect/>
        </a:stretch>
      </xdr:blipFill>
      <xdr:spPr>
        <a:xfrm>
          <a:off x="772228" y="48110776"/>
          <a:ext cx="6760979" cy="3390899"/>
        </a:xfrm>
        <a:prstGeom prst="rect">
          <a:avLst/>
        </a:prstGeom>
      </xdr:spPr>
    </xdr:pic>
    <xdr:clientData/>
  </xdr:twoCellAnchor>
  <xdr:twoCellAnchor editAs="oneCell">
    <xdr:from>
      <xdr:col>1</xdr:col>
      <xdr:colOff>192788</xdr:colOff>
      <xdr:row>284</xdr:row>
      <xdr:rowOff>34925</xdr:rowOff>
    </xdr:from>
    <xdr:to>
      <xdr:col>8</xdr:col>
      <xdr:colOff>244475</xdr:colOff>
      <xdr:row>314</xdr:row>
      <xdr:rowOff>96567</xdr:rowOff>
    </xdr:to>
    <xdr:pic>
      <xdr:nvPicPr>
        <xdr:cNvPr id="28" name="Picture 27" descr="CTEI - June 2026">
          <a:extLst>
            <a:ext uri="{FF2B5EF4-FFF2-40B4-BE49-F238E27FC236}">
              <a16:creationId xmlns:a16="http://schemas.microsoft.com/office/drawing/2014/main" id="{B1BAEA8E-4A88-675B-CC2B-9A07AC81A11C}"/>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val="0"/>
            </a:ext>
          </a:extLst>
        </a:blip>
        <a:stretch>
          <a:fillRect/>
        </a:stretch>
      </xdr:blipFill>
      <xdr:spPr>
        <a:xfrm>
          <a:off x="802388" y="51603275"/>
          <a:ext cx="4318887" cy="5490892"/>
        </a:xfrm>
        <a:prstGeom prst="rect">
          <a:avLst/>
        </a:prstGeom>
      </xdr:spPr>
    </xdr:pic>
    <xdr:clientData/>
  </xdr:twoCellAnchor>
  <xdr:twoCellAnchor editAs="oneCell">
    <xdr:from>
      <xdr:col>13</xdr:col>
      <xdr:colOff>220364</xdr:colOff>
      <xdr:row>264</xdr:row>
      <xdr:rowOff>168275</xdr:rowOff>
    </xdr:from>
    <xdr:to>
      <xdr:col>24</xdr:col>
      <xdr:colOff>161642</xdr:colOff>
      <xdr:row>311</xdr:row>
      <xdr:rowOff>76200</xdr:rowOff>
    </xdr:to>
    <xdr:pic>
      <xdr:nvPicPr>
        <xdr:cNvPr id="30" name="Picture 29" descr="CTEI - June 2026">
          <a:extLst>
            <a:ext uri="{FF2B5EF4-FFF2-40B4-BE49-F238E27FC236}">
              <a16:creationId xmlns:a16="http://schemas.microsoft.com/office/drawing/2014/main" id="{35B870C7-FF42-8020-8B75-FD6C3E6A6CA9}"/>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8145164" y="48117125"/>
          <a:ext cx="6646878" cy="8413750"/>
        </a:xfrm>
        <a:prstGeom prst="rect">
          <a:avLst/>
        </a:prstGeom>
      </xdr:spPr>
    </xdr:pic>
    <xdr:clientData/>
  </xdr:twoCellAnchor>
  <xdr:twoCellAnchor editAs="oneCell">
    <xdr:from>
      <xdr:col>1</xdr:col>
      <xdr:colOff>190076</xdr:colOff>
      <xdr:row>315</xdr:row>
      <xdr:rowOff>31749</xdr:rowOff>
    </xdr:from>
    <xdr:to>
      <xdr:col>8</xdr:col>
      <xdr:colOff>562945</xdr:colOff>
      <xdr:row>347</xdr:row>
      <xdr:rowOff>104775</xdr:rowOff>
    </xdr:to>
    <xdr:pic>
      <xdr:nvPicPr>
        <xdr:cNvPr id="32" name="Picture 31" descr="CTEI - June 2026">
          <a:extLst>
            <a:ext uri="{FF2B5EF4-FFF2-40B4-BE49-F238E27FC236}">
              <a16:creationId xmlns:a16="http://schemas.microsoft.com/office/drawing/2014/main" id="{E0A3F9F7-401A-20F7-7753-4FEF4D10F42E}"/>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799676" y="57210324"/>
          <a:ext cx="4640069" cy="5864226"/>
        </a:xfrm>
        <a:prstGeom prst="rect">
          <a:avLst/>
        </a:prstGeom>
      </xdr:spPr>
    </xdr:pic>
    <xdr:clientData/>
  </xdr:twoCellAnchor>
  <xdr:twoCellAnchor editAs="oneCell">
    <xdr:from>
      <xdr:col>9</xdr:col>
      <xdr:colOff>78875</xdr:colOff>
      <xdr:row>315</xdr:row>
      <xdr:rowOff>34925</xdr:rowOff>
    </xdr:from>
    <xdr:to>
      <xdr:col>16</xdr:col>
      <xdr:colOff>450762</xdr:colOff>
      <xdr:row>347</xdr:row>
      <xdr:rowOff>104775</xdr:rowOff>
    </xdr:to>
    <xdr:pic>
      <xdr:nvPicPr>
        <xdr:cNvPr id="34" name="Picture 33" descr="CTEI - June 2026">
          <a:extLst>
            <a:ext uri="{FF2B5EF4-FFF2-40B4-BE49-F238E27FC236}">
              <a16:creationId xmlns:a16="http://schemas.microsoft.com/office/drawing/2014/main" id="{862580C3-025B-CBBB-43E6-C05EEE1E5EC3}"/>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val="0"/>
            </a:ext>
          </a:extLst>
        </a:blip>
        <a:stretch>
          <a:fillRect/>
        </a:stretch>
      </xdr:blipFill>
      <xdr:spPr>
        <a:xfrm>
          <a:off x="5565275" y="57213500"/>
          <a:ext cx="4639087" cy="5861050"/>
        </a:xfrm>
        <a:prstGeom prst="rect">
          <a:avLst/>
        </a:prstGeom>
      </xdr:spPr>
    </xdr:pic>
    <xdr:clientData/>
  </xdr:twoCellAnchor>
  <xdr:twoCellAnchor editAs="oneCell">
    <xdr:from>
      <xdr:col>16</xdr:col>
      <xdr:colOff>571500</xdr:colOff>
      <xdr:row>315</xdr:row>
      <xdr:rowOff>53977</xdr:rowOff>
    </xdr:from>
    <xdr:to>
      <xdr:col>24</xdr:col>
      <xdr:colOff>314325</xdr:colOff>
      <xdr:row>347</xdr:row>
      <xdr:rowOff>118705</xdr:rowOff>
    </xdr:to>
    <xdr:pic>
      <xdr:nvPicPr>
        <xdr:cNvPr id="36" name="Picture 35" descr="CTEI - June 2026">
          <a:extLst>
            <a:ext uri="{FF2B5EF4-FFF2-40B4-BE49-F238E27FC236}">
              <a16:creationId xmlns:a16="http://schemas.microsoft.com/office/drawing/2014/main" id="{E559979C-7052-9B53-CD0E-1A051A705C2E}"/>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val="0"/>
            </a:ext>
          </a:extLst>
        </a:blip>
        <a:stretch>
          <a:fillRect/>
        </a:stretch>
      </xdr:blipFill>
      <xdr:spPr>
        <a:xfrm>
          <a:off x="10325100" y="57232552"/>
          <a:ext cx="4619625" cy="5855928"/>
        </a:xfrm>
        <a:prstGeom prst="rect">
          <a:avLst/>
        </a:prstGeom>
      </xdr:spPr>
    </xdr:pic>
    <xdr:clientData/>
  </xdr:twoCellAnchor>
  <xdr:oneCellAnchor>
    <xdr:from>
      <xdr:col>12</xdr:col>
      <xdr:colOff>63500</xdr:colOff>
      <xdr:row>348</xdr:row>
      <xdr:rowOff>95250</xdr:rowOff>
    </xdr:from>
    <xdr:ext cx="1885950" cy="593304"/>
    <xdr:sp macro="" textlink="">
      <xdr:nvSpPr>
        <xdr:cNvPr id="38" name="TextBox 37" descr="CTEI - June 2026">
          <a:extLst>
            <a:ext uri="{FF2B5EF4-FFF2-40B4-BE49-F238E27FC236}">
              <a16:creationId xmlns:a16="http://schemas.microsoft.com/office/drawing/2014/main" id="{B3BF9474-21D2-C91F-CD5F-103CF0AB2FB0}"/>
            </a:ext>
          </a:extLst>
        </xdr:cNvPr>
        <xdr:cNvSpPr txBox="1"/>
      </xdr:nvSpPr>
      <xdr:spPr>
        <a:xfrm>
          <a:off x="7378700" y="63246000"/>
          <a:ext cx="1885950"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3200" b="1"/>
            <a:t>June 2026</a:t>
          </a:r>
        </a:p>
      </xdr:txBody>
    </xdr:sp>
    <xdr:clientData/>
  </xdr:oneCellAnchor>
  <xdr:twoCellAnchor editAs="oneCell">
    <xdr:from>
      <xdr:col>1</xdr:col>
      <xdr:colOff>339726</xdr:colOff>
      <xdr:row>240</xdr:row>
      <xdr:rowOff>6350</xdr:rowOff>
    </xdr:from>
    <xdr:to>
      <xdr:col>13</xdr:col>
      <xdr:colOff>150104</xdr:colOff>
      <xdr:row>261</xdr:row>
      <xdr:rowOff>12585</xdr:rowOff>
    </xdr:to>
    <xdr:pic>
      <xdr:nvPicPr>
        <xdr:cNvPr id="9" name="Picture 8" descr="CTEI - December 2025">
          <a:extLst>
            <a:ext uri="{FF2B5EF4-FFF2-40B4-BE49-F238E27FC236}">
              <a16:creationId xmlns:a16="http://schemas.microsoft.com/office/drawing/2014/main" id="{0C63D1BE-1BE3-3B6E-0D42-757B844BF42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val="0"/>
            </a:ext>
          </a:extLst>
        </a:blip>
        <a:stretch>
          <a:fillRect/>
        </a:stretch>
      </xdr:blipFill>
      <xdr:spPr>
        <a:xfrm>
          <a:off x="949326" y="43526075"/>
          <a:ext cx="7125578" cy="3806710"/>
        </a:xfrm>
        <a:prstGeom prst="rect">
          <a:avLst/>
        </a:prstGeom>
      </xdr:spPr>
    </xdr:pic>
    <xdr:clientData/>
  </xdr:twoCellAnchor>
  <xdr:twoCellAnchor editAs="oneCell">
    <xdr:from>
      <xdr:col>14</xdr:col>
      <xdr:colOff>523875</xdr:colOff>
      <xdr:row>215</xdr:row>
      <xdr:rowOff>133350</xdr:rowOff>
    </xdr:from>
    <xdr:to>
      <xdr:col>26</xdr:col>
      <xdr:colOff>598690</xdr:colOff>
      <xdr:row>237</xdr:row>
      <xdr:rowOff>104660</xdr:rowOff>
    </xdr:to>
    <xdr:pic>
      <xdr:nvPicPr>
        <xdr:cNvPr id="13" name="Picture 12" descr="CTEI - December 2025">
          <a:extLst>
            <a:ext uri="{FF2B5EF4-FFF2-40B4-BE49-F238E27FC236}">
              <a16:creationId xmlns:a16="http://schemas.microsoft.com/office/drawing/2014/main" id="{517BE246-A992-6F96-0502-A295885DDC5F}"/>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val="0"/>
            </a:ext>
          </a:extLst>
        </a:blip>
        <a:stretch>
          <a:fillRect/>
        </a:stretch>
      </xdr:blipFill>
      <xdr:spPr>
        <a:xfrm>
          <a:off x="9058275" y="39128700"/>
          <a:ext cx="7390015" cy="3952760"/>
        </a:xfrm>
        <a:prstGeom prst="rect">
          <a:avLst/>
        </a:prstGeom>
      </xdr:spPr>
    </xdr:pic>
    <xdr:clientData/>
  </xdr:twoCellAnchor>
  <xdr:twoCellAnchor editAs="oneCell">
    <xdr:from>
      <xdr:col>1</xdr:col>
      <xdr:colOff>130175</xdr:colOff>
      <xdr:row>190</xdr:row>
      <xdr:rowOff>133350</xdr:rowOff>
    </xdr:from>
    <xdr:to>
      <xdr:col>13</xdr:col>
      <xdr:colOff>211340</xdr:colOff>
      <xdr:row>212</xdr:row>
      <xdr:rowOff>104660</xdr:rowOff>
    </xdr:to>
    <xdr:pic>
      <xdr:nvPicPr>
        <xdr:cNvPr id="29" name="Picture 28" descr="CTEI - December 2025">
          <a:extLst>
            <a:ext uri="{FF2B5EF4-FFF2-40B4-BE49-F238E27FC236}">
              <a16:creationId xmlns:a16="http://schemas.microsoft.com/office/drawing/2014/main" id="{5E039DFF-D1BF-9982-9D70-E22F8F384589}"/>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val="0"/>
            </a:ext>
          </a:extLst>
        </a:blip>
        <a:stretch>
          <a:fillRect/>
        </a:stretch>
      </xdr:blipFill>
      <xdr:spPr>
        <a:xfrm>
          <a:off x="739775" y="34604325"/>
          <a:ext cx="7396365" cy="3952760"/>
        </a:xfrm>
        <a:prstGeom prst="rect">
          <a:avLst/>
        </a:prstGeom>
      </xdr:spPr>
    </xdr:pic>
    <xdr:clientData/>
  </xdr:twoCellAnchor>
  <xdr:twoCellAnchor editAs="oneCell">
    <xdr:from>
      <xdr:col>1</xdr:col>
      <xdr:colOff>130175</xdr:colOff>
      <xdr:row>216</xdr:row>
      <xdr:rowOff>19050</xdr:rowOff>
    </xdr:from>
    <xdr:to>
      <xdr:col>13</xdr:col>
      <xdr:colOff>211340</xdr:colOff>
      <xdr:row>237</xdr:row>
      <xdr:rowOff>180860</xdr:rowOff>
    </xdr:to>
    <xdr:pic>
      <xdr:nvPicPr>
        <xdr:cNvPr id="31" name="Picture 30" descr="CTEI - December 2025">
          <a:extLst>
            <a:ext uri="{FF2B5EF4-FFF2-40B4-BE49-F238E27FC236}">
              <a16:creationId xmlns:a16="http://schemas.microsoft.com/office/drawing/2014/main" id="{67A4687E-770A-540D-683D-72E80E87268F}"/>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739775" y="39195375"/>
          <a:ext cx="7396365" cy="3962285"/>
        </a:xfrm>
        <a:prstGeom prst="rect">
          <a:avLst/>
        </a:prstGeom>
      </xdr:spPr>
    </xdr:pic>
    <xdr:clientData/>
  </xdr:twoCellAnchor>
  <xdr:twoCellAnchor editAs="oneCell">
    <xdr:from>
      <xdr:col>14</xdr:col>
      <xdr:colOff>415925</xdr:colOff>
      <xdr:row>190</xdr:row>
      <xdr:rowOff>101600</xdr:rowOff>
    </xdr:from>
    <xdr:to>
      <xdr:col>26</xdr:col>
      <xdr:colOff>497090</xdr:colOff>
      <xdr:row>212</xdr:row>
      <xdr:rowOff>69735</xdr:rowOff>
    </xdr:to>
    <xdr:pic>
      <xdr:nvPicPr>
        <xdr:cNvPr id="33" name="Picture 32" descr="CTEI - December 2025">
          <a:extLst>
            <a:ext uri="{FF2B5EF4-FFF2-40B4-BE49-F238E27FC236}">
              <a16:creationId xmlns:a16="http://schemas.microsoft.com/office/drawing/2014/main" id="{46113711-B261-E22E-6FBA-36307ADA22B8}"/>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val="0"/>
            </a:ext>
          </a:extLst>
        </a:blip>
        <a:stretch>
          <a:fillRect/>
        </a:stretch>
      </xdr:blipFill>
      <xdr:spPr>
        <a:xfrm>
          <a:off x="8950325" y="34572575"/>
          <a:ext cx="7396365" cy="3949585"/>
        </a:xfrm>
        <a:prstGeom prst="rect">
          <a:avLst/>
        </a:prstGeom>
      </xdr:spPr>
    </xdr:pic>
    <xdr:clientData/>
  </xdr:twoCellAnchor>
  <xdr:twoCellAnchor editAs="oneCell">
    <xdr:from>
      <xdr:col>14</xdr:col>
      <xdr:colOff>485775</xdr:colOff>
      <xdr:row>239</xdr:row>
      <xdr:rowOff>82550</xdr:rowOff>
    </xdr:from>
    <xdr:to>
      <xdr:col>27</xdr:col>
      <xdr:colOff>333375</xdr:colOff>
      <xdr:row>260</xdr:row>
      <xdr:rowOff>35946</xdr:rowOff>
    </xdr:to>
    <xdr:pic>
      <xdr:nvPicPr>
        <xdr:cNvPr id="35" name="Picture 34" descr="CTEI - December 2025">
          <a:extLst>
            <a:ext uri="{FF2B5EF4-FFF2-40B4-BE49-F238E27FC236}">
              <a16:creationId xmlns:a16="http://schemas.microsoft.com/office/drawing/2014/main" id="{9EB70CFB-BC1F-FA33-821C-D086D059FD0A}"/>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val="0"/>
            </a:ext>
          </a:extLst>
        </a:blip>
        <a:stretch>
          <a:fillRect/>
        </a:stretch>
      </xdr:blipFill>
      <xdr:spPr>
        <a:xfrm>
          <a:off x="9020175" y="43421300"/>
          <a:ext cx="7772400" cy="3753871"/>
        </a:xfrm>
        <a:prstGeom prst="rect">
          <a:avLst/>
        </a:prstGeom>
      </xdr:spPr>
    </xdr:pic>
    <xdr:clientData/>
  </xdr:twoCellAnchor>
  <xdr:twoCellAnchor editAs="oneCell">
    <xdr:from>
      <xdr:col>1</xdr:col>
      <xdr:colOff>188028</xdr:colOff>
      <xdr:row>264</xdr:row>
      <xdr:rowOff>158751</xdr:rowOff>
    </xdr:from>
    <xdr:to>
      <xdr:col>12</xdr:col>
      <xdr:colOff>249757</xdr:colOff>
      <xdr:row>283</xdr:row>
      <xdr:rowOff>114300</xdr:rowOff>
    </xdr:to>
    <xdr:pic>
      <xdr:nvPicPr>
        <xdr:cNvPr id="37" name="Picture 36" descr="CTEI - June 2026">
          <a:extLst>
            <a:ext uri="{FF2B5EF4-FFF2-40B4-BE49-F238E27FC236}">
              <a16:creationId xmlns:a16="http://schemas.microsoft.com/office/drawing/2014/main" id="{C17305FA-A849-7209-2380-6B21209125E3}"/>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val="0"/>
            </a:ext>
          </a:extLst>
        </a:blip>
        <a:stretch>
          <a:fillRect/>
        </a:stretch>
      </xdr:blipFill>
      <xdr:spPr>
        <a:xfrm>
          <a:off x="797628" y="48107601"/>
          <a:ext cx="6767329" cy="3394074"/>
        </a:xfrm>
        <a:prstGeom prst="rect">
          <a:avLst/>
        </a:prstGeom>
      </xdr:spPr>
    </xdr:pic>
    <xdr:clientData/>
  </xdr:twoCellAnchor>
  <xdr:twoCellAnchor editAs="oneCell">
    <xdr:from>
      <xdr:col>1</xdr:col>
      <xdr:colOff>221363</xdr:colOff>
      <xdr:row>284</xdr:row>
      <xdr:rowOff>34925</xdr:rowOff>
    </xdr:from>
    <xdr:to>
      <xdr:col>8</xdr:col>
      <xdr:colOff>273050</xdr:colOff>
      <xdr:row>314</xdr:row>
      <xdr:rowOff>96567</xdr:rowOff>
    </xdr:to>
    <xdr:pic>
      <xdr:nvPicPr>
        <xdr:cNvPr id="39" name="Picture 38" descr="CTEI - June 2026">
          <a:extLst>
            <a:ext uri="{FF2B5EF4-FFF2-40B4-BE49-F238E27FC236}">
              <a16:creationId xmlns:a16="http://schemas.microsoft.com/office/drawing/2014/main" id="{A50B9AD5-1816-691A-F923-31D6161D59ED}"/>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val="0"/>
            </a:ext>
          </a:extLst>
        </a:blip>
        <a:stretch>
          <a:fillRect/>
        </a:stretch>
      </xdr:blipFill>
      <xdr:spPr>
        <a:xfrm>
          <a:off x="830963" y="51603275"/>
          <a:ext cx="4318887" cy="5490892"/>
        </a:xfrm>
        <a:prstGeom prst="rect">
          <a:avLst/>
        </a:prstGeom>
      </xdr:spPr>
    </xdr:pic>
    <xdr:clientData/>
  </xdr:twoCellAnchor>
  <xdr:twoCellAnchor editAs="oneCell">
    <xdr:from>
      <xdr:col>13</xdr:col>
      <xdr:colOff>245764</xdr:colOff>
      <xdr:row>264</xdr:row>
      <xdr:rowOff>168275</xdr:rowOff>
    </xdr:from>
    <xdr:to>
      <xdr:col>24</xdr:col>
      <xdr:colOff>193392</xdr:colOff>
      <xdr:row>311</xdr:row>
      <xdr:rowOff>76200</xdr:rowOff>
    </xdr:to>
    <xdr:pic>
      <xdr:nvPicPr>
        <xdr:cNvPr id="40" name="Picture 39" descr="CTEI - June 2026">
          <a:extLst>
            <a:ext uri="{FF2B5EF4-FFF2-40B4-BE49-F238E27FC236}">
              <a16:creationId xmlns:a16="http://schemas.microsoft.com/office/drawing/2014/main" id="{105F9A1F-E144-CED2-5992-8E07F7EAA95E}"/>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8170564" y="48117125"/>
          <a:ext cx="6653228" cy="8413750"/>
        </a:xfrm>
        <a:prstGeom prst="rect">
          <a:avLst/>
        </a:prstGeom>
      </xdr:spPr>
    </xdr:pic>
    <xdr:clientData/>
  </xdr:twoCellAnchor>
  <xdr:twoCellAnchor editAs="oneCell">
    <xdr:from>
      <xdr:col>1</xdr:col>
      <xdr:colOff>218651</xdr:colOff>
      <xdr:row>315</xdr:row>
      <xdr:rowOff>28574</xdr:rowOff>
    </xdr:from>
    <xdr:to>
      <xdr:col>8</xdr:col>
      <xdr:colOff>588345</xdr:colOff>
      <xdr:row>347</xdr:row>
      <xdr:rowOff>101600</xdr:rowOff>
    </xdr:to>
    <xdr:pic>
      <xdr:nvPicPr>
        <xdr:cNvPr id="41" name="Picture 40" descr="CTEI - June 2026">
          <a:extLst>
            <a:ext uri="{FF2B5EF4-FFF2-40B4-BE49-F238E27FC236}">
              <a16:creationId xmlns:a16="http://schemas.microsoft.com/office/drawing/2014/main" id="{31D00522-4415-A477-0883-AF58CB16D674}"/>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val="0"/>
            </a:ext>
          </a:extLst>
        </a:blip>
        <a:stretch>
          <a:fillRect/>
        </a:stretch>
      </xdr:blipFill>
      <xdr:spPr>
        <a:xfrm>
          <a:off x="828251" y="57207149"/>
          <a:ext cx="4636894" cy="5864226"/>
        </a:xfrm>
        <a:prstGeom prst="rect">
          <a:avLst/>
        </a:prstGeom>
      </xdr:spPr>
    </xdr:pic>
    <xdr:clientData/>
  </xdr:twoCellAnchor>
  <xdr:twoCellAnchor editAs="oneCell">
    <xdr:from>
      <xdr:col>9</xdr:col>
      <xdr:colOff>107450</xdr:colOff>
      <xdr:row>315</xdr:row>
      <xdr:rowOff>34925</xdr:rowOff>
    </xdr:from>
    <xdr:to>
      <xdr:col>16</xdr:col>
      <xdr:colOff>476162</xdr:colOff>
      <xdr:row>347</xdr:row>
      <xdr:rowOff>101600</xdr:rowOff>
    </xdr:to>
    <xdr:pic>
      <xdr:nvPicPr>
        <xdr:cNvPr id="42" name="Picture 41" descr="CTEI - June 2026">
          <a:extLst>
            <a:ext uri="{FF2B5EF4-FFF2-40B4-BE49-F238E27FC236}">
              <a16:creationId xmlns:a16="http://schemas.microsoft.com/office/drawing/2014/main" id="{3D6D2C63-3705-5474-B4D3-DDEF7B3B0889}"/>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val="0"/>
            </a:ext>
          </a:extLst>
        </a:blip>
        <a:stretch>
          <a:fillRect/>
        </a:stretch>
      </xdr:blipFill>
      <xdr:spPr>
        <a:xfrm>
          <a:off x="5593850" y="57213500"/>
          <a:ext cx="4635912" cy="5857875"/>
        </a:xfrm>
        <a:prstGeom prst="rect">
          <a:avLst/>
        </a:prstGeom>
      </xdr:spPr>
    </xdr:pic>
    <xdr:clientData/>
  </xdr:twoCellAnchor>
  <xdr:twoCellAnchor editAs="oneCell">
    <xdr:from>
      <xdr:col>16</xdr:col>
      <xdr:colOff>600075</xdr:colOff>
      <xdr:row>315</xdr:row>
      <xdr:rowOff>53977</xdr:rowOff>
    </xdr:from>
    <xdr:to>
      <xdr:col>24</xdr:col>
      <xdr:colOff>339725</xdr:colOff>
      <xdr:row>347</xdr:row>
      <xdr:rowOff>121880</xdr:rowOff>
    </xdr:to>
    <xdr:pic>
      <xdr:nvPicPr>
        <xdr:cNvPr id="43" name="Picture 42" descr="CTEI - June 2026">
          <a:extLst>
            <a:ext uri="{FF2B5EF4-FFF2-40B4-BE49-F238E27FC236}">
              <a16:creationId xmlns:a16="http://schemas.microsoft.com/office/drawing/2014/main" id="{1164173C-225C-96C9-FE7B-023F4BBAEF45}"/>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val="0"/>
            </a:ext>
          </a:extLst>
        </a:blip>
        <a:stretch>
          <a:fillRect/>
        </a:stretch>
      </xdr:blipFill>
      <xdr:spPr>
        <a:xfrm>
          <a:off x="10353675" y="57232552"/>
          <a:ext cx="4616450" cy="5859103"/>
        </a:xfrm>
        <a:prstGeom prst="rect">
          <a:avLst/>
        </a:prstGeom>
      </xdr:spPr>
    </xdr:pic>
    <xdr:clientData/>
  </xdr:twoCellAnchor>
  <xdr:twoCellAnchor editAs="oneCell">
    <xdr:from>
      <xdr:col>8</xdr:col>
      <xdr:colOff>578961</xdr:colOff>
      <xdr:row>49</xdr:row>
      <xdr:rowOff>18732</xdr:rowOff>
    </xdr:from>
    <xdr:to>
      <xdr:col>15</xdr:col>
      <xdr:colOff>447242</xdr:colOff>
      <xdr:row>61</xdr:row>
      <xdr:rowOff>77060</xdr:rowOff>
    </xdr:to>
    <xdr:pic>
      <xdr:nvPicPr>
        <xdr:cNvPr id="44" name="Picture 43" descr="Outside facade view">
          <a:extLst>
            <a:ext uri="{FF2B5EF4-FFF2-40B4-BE49-F238E27FC236}">
              <a16:creationId xmlns:a16="http://schemas.microsoft.com/office/drawing/2014/main" id="{563E0C59-502C-2AB5-4A92-04275588BFA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5455761" y="8972232"/>
          <a:ext cx="4135481" cy="2230028"/>
        </a:xfrm>
        <a:prstGeom prst="rect">
          <a:avLst/>
        </a:prstGeom>
      </xdr:spPr>
    </xdr:pic>
    <xdr:clientData/>
  </xdr:twoCellAnchor>
  <xdr:twoCellAnchor editAs="oneCell">
    <xdr:from>
      <xdr:col>1</xdr:col>
      <xdr:colOff>87542</xdr:colOff>
      <xdr:row>81</xdr:row>
      <xdr:rowOff>174466</xdr:rowOff>
    </xdr:from>
    <xdr:to>
      <xdr:col>17</xdr:col>
      <xdr:colOff>144824</xdr:colOff>
      <xdr:row>110</xdr:row>
      <xdr:rowOff>38099</xdr:rowOff>
    </xdr:to>
    <xdr:pic>
      <xdr:nvPicPr>
        <xdr:cNvPr id="45" name="Picture 44" descr="CTEI project - rendering 6-23 photo&#10;">
          <a:extLst>
            <a:ext uri="{FF2B5EF4-FFF2-40B4-BE49-F238E27FC236}">
              <a16:creationId xmlns:a16="http://schemas.microsoft.com/office/drawing/2014/main" id="{A0483C35-C1DF-E529-4CC3-71AB8166BBD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7142" y="14919166"/>
          <a:ext cx="9810882" cy="5111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88424</xdr:colOff>
      <xdr:row>114</xdr:row>
      <xdr:rowOff>73819</xdr:rowOff>
    </xdr:from>
    <xdr:to>
      <xdr:col>15</xdr:col>
      <xdr:colOff>102653</xdr:colOff>
      <xdr:row>138</xdr:row>
      <xdr:rowOff>112712</xdr:rowOff>
    </xdr:to>
    <xdr:pic>
      <xdr:nvPicPr>
        <xdr:cNvPr id="46" name="Picture 45" descr="CTEI project - rendering photo&#10;">
          <a:extLst>
            <a:ext uri="{FF2B5EF4-FFF2-40B4-BE49-F238E27FC236}">
              <a16:creationId xmlns:a16="http://schemas.microsoft.com/office/drawing/2014/main" id="{D20603C2-588D-0A90-871C-185520F32FC3}"/>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val="0"/>
            </a:ext>
          </a:extLst>
        </a:blip>
        <a:srcRect/>
        <a:stretch>
          <a:fillRect/>
        </a:stretch>
      </xdr:blipFill>
      <xdr:spPr bwMode="auto">
        <a:xfrm>
          <a:off x="698024" y="20790694"/>
          <a:ext cx="8548629" cy="4382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197961</xdr:colOff>
      <xdr:row>114</xdr:row>
      <xdr:rowOff>76201</xdr:rowOff>
    </xdr:from>
    <xdr:to>
      <xdr:col>28</xdr:col>
      <xdr:colOff>181645</xdr:colOff>
      <xdr:row>139</xdr:row>
      <xdr:rowOff>38894</xdr:rowOff>
    </xdr:to>
    <xdr:pic>
      <xdr:nvPicPr>
        <xdr:cNvPr id="47" name="Picture 46" descr="CTEI project - rendering photo">
          <a:extLst>
            <a:ext uri="{FF2B5EF4-FFF2-40B4-BE49-F238E27FC236}">
              <a16:creationId xmlns:a16="http://schemas.microsoft.com/office/drawing/2014/main" id="{698EBFC6-DCCF-45FB-80AB-67AB9A637C58}"/>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9951561" y="20793076"/>
          <a:ext cx="7298884" cy="44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181293</xdr:colOff>
      <xdr:row>141</xdr:row>
      <xdr:rowOff>123032</xdr:rowOff>
    </xdr:from>
    <xdr:to>
      <xdr:col>14</xdr:col>
      <xdr:colOff>341630</xdr:colOff>
      <xdr:row>163</xdr:row>
      <xdr:rowOff>170574</xdr:rowOff>
    </xdr:to>
    <xdr:pic>
      <xdr:nvPicPr>
        <xdr:cNvPr id="48" name="Picture 47" descr="June site work">
          <a:extLst>
            <a:ext uri="{FF2B5EF4-FFF2-40B4-BE49-F238E27FC236}">
              <a16:creationId xmlns:a16="http://schemas.microsoft.com/office/drawing/2014/main" id="{0032D326-A225-4B9A-CE1D-55F9CC0B7959}"/>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val="0"/>
            </a:ext>
          </a:extLst>
        </a:blip>
        <a:stretch>
          <a:fillRect/>
        </a:stretch>
      </xdr:blipFill>
      <xdr:spPr>
        <a:xfrm>
          <a:off x="790893" y="25726232"/>
          <a:ext cx="8085137" cy="4028992"/>
        </a:xfrm>
        <a:prstGeom prst="rect">
          <a:avLst/>
        </a:prstGeom>
      </xdr:spPr>
    </xdr:pic>
    <xdr:clientData/>
  </xdr:twoCellAnchor>
  <xdr:twoCellAnchor editAs="oneCell">
    <xdr:from>
      <xdr:col>16</xdr:col>
      <xdr:colOff>181290</xdr:colOff>
      <xdr:row>141</xdr:row>
      <xdr:rowOff>78582</xdr:rowOff>
    </xdr:from>
    <xdr:to>
      <xdr:col>29</xdr:col>
      <xdr:colOff>180362</xdr:colOff>
      <xdr:row>164</xdr:row>
      <xdr:rowOff>7143</xdr:rowOff>
    </xdr:to>
    <xdr:pic>
      <xdr:nvPicPr>
        <xdr:cNvPr id="49" name="Picture 48" descr="June site work">
          <a:extLst>
            <a:ext uri="{FF2B5EF4-FFF2-40B4-BE49-F238E27FC236}">
              <a16:creationId xmlns:a16="http://schemas.microsoft.com/office/drawing/2014/main" id="{5D1505C5-6229-102E-DB74-230A2EB757CB}"/>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val="0"/>
            </a:ext>
          </a:extLst>
        </a:blip>
        <a:stretch>
          <a:fillRect/>
        </a:stretch>
      </xdr:blipFill>
      <xdr:spPr>
        <a:xfrm>
          <a:off x="9934890" y="25681782"/>
          <a:ext cx="7923872" cy="4090986"/>
        </a:xfrm>
        <a:prstGeom prst="rect">
          <a:avLst/>
        </a:prstGeom>
      </xdr:spPr>
    </xdr:pic>
    <xdr:clientData/>
  </xdr:twoCellAnchor>
  <xdr:twoCellAnchor editAs="oneCell">
    <xdr:from>
      <xdr:col>1</xdr:col>
      <xdr:colOff>101600</xdr:colOff>
      <xdr:row>166</xdr:row>
      <xdr:rowOff>158750</xdr:rowOff>
    </xdr:from>
    <xdr:to>
      <xdr:col>13</xdr:col>
      <xdr:colOff>182765</xdr:colOff>
      <xdr:row>188</xdr:row>
      <xdr:rowOff>136410</xdr:rowOff>
    </xdr:to>
    <xdr:pic>
      <xdr:nvPicPr>
        <xdr:cNvPr id="50" name="Picture 49" descr="CTEI - December 2025">
          <a:extLst>
            <a:ext uri="{FF2B5EF4-FFF2-40B4-BE49-F238E27FC236}">
              <a16:creationId xmlns:a16="http://schemas.microsoft.com/office/drawing/2014/main" id="{87F73E3E-BDFE-7359-9548-5B0D3CFA83EA}"/>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val="0"/>
            </a:ext>
          </a:extLst>
        </a:blip>
        <a:stretch>
          <a:fillRect/>
        </a:stretch>
      </xdr:blipFill>
      <xdr:spPr>
        <a:xfrm>
          <a:off x="711200" y="30286325"/>
          <a:ext cx="7396365" cy="3959110"/>
        </a:xfrm>
        <a:prstGeom prst="rect">
          <a:avLst/>
        </a:prstGeom>
      </xdr:spPr>
    </xdr:pic>
    <xdr:clientData/>
  </xdr:twoCellAnchor>
  <xdr:twoCellAnchor editAs="oneCell">
    <xdr:from>
      <xdr:col>14</xdr:col>
      <xdr:colOff>342900</xdr:colOff>
      <xdr:row>166</xdr:row>
      <xdr:rowOff>130175</xdr:rowOff>
    </xdr:from>
    <xdr:to>
      <xdr:col>26</xdr:col>
      <xdr:colOff>417715</xdr:colOff>
      <xdr:row>188</xdr:row>
      <xdr:rowOff>98310</xdr:rowOff>
    </xdr:to>
    <xdr:pic>
      <xdr:nvPicPr>
        <xdr:cNvPr id="51" name="Picture 50" descr="CTEI - December 2025">
          <a:extLst>
            <a:ext uri="{FF2B5EF4-FFF2-40B4-BE49-F238E27FC236}">
              <a16:creationId xmlns:a16="http://schemas.microsoft.com/office/drawing/2014/main" id="{58D15F35-1D0E-410B-CA6B-C38F57FBCDE1}"/>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val="0"/>
            </a:ext>
          </a:extLst>
        </a:blip>
        <a:stretch>
          <a:fillRect/>
        </a:stretch>
      </xdr:blipFill>
      <xdr:spPr>
        <a:xfrm>
          <a:off x="8877300" y="30257750"/>
          <a:ext cx="7390015" cy="3949585"/>
        </a:xfrm>
        <a:prstGeom prst="rect">
          <a:avLst/>
        </a:prstGeom>
      </xdr:spPr>
    </xdr:pic>
    <xdr:clientData/>
  </xdr:twoCellAnchor>
  <xdr:twoCellAnchor editAs="oneCell">
    <xdr:from>
      <xdr:col>1</xdr:col>
      <xdr:colOff>358776</xdr:colOff>
      <xdr:row>239</xdr:row>
      <xdr:rowOff>161925</xdr:rowOff>
    </xdr:from>
    <xdr:to>
      <xdr:col>13</xdr:col>
      <xdr:colOff>169154</xdr:colOff>
      <xdr:row>260</xdr:row>
      <xdr:rowOff>161810</xdr:rowOff>
    </xdr:to>
    <xdr:pic>
      <xdr:nvPicPr>
        <xdr:cNvPr id="52" name="Picture 51" descr="CTEI - December 2025">
          <a:extLst>
            <a:ext uri="{FF2B5EF4-FFF2-40B4-BE49-F238E27FC236}">
              <a16:creationId xmlns:a16="http://schemas.microsoft.com/office/drawing/2014/main" id="{D5637E2B-229E-6CF8-D533-9DCE408D6F73}"/>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val="0"/>
            </a:ext>
          </a:extLst>
        </a:blip>
        <a:stretch>
          <a:fillRect/>
        </a:stretch>
      </xdr:blipFill>
      <xdr:spPr>
        <a:xfrm>
          <a:off x="968376" y="43500675"/>
          <a:ext cx="7125578" cy="3800360"/>
        </a:xfrm>
        <a:prstGeom prst="rect">
          <a:avLst/>
        </a:prstGeom>
      </xdr:spPr>
    </xdr:pic>
    <xdr:clientData/>
  </xdr:twoCellAnchor>
  <xdr:twoCellAnchor editAs="oneCell">
    <xdr:from>
      <xdr:col>14</xdr:col>
      <xdr:colOff>539750</xdr:colOff>
      <xdr:row>215</xdr:row>
      <xdr:rowOff>104775</xdr:rowOff>
    </xdr:from>
    <xdr:to>
      <xdr:col>27</xdr:col>
      <xdr:colOff>11315</xdr:colOff>
      <xdr:row>237</xdr:row>
      <xdr:rowOff>79260</xdr:rowOff>
    </xdr:to>
    <xdr:pic>
      <xdr:nvPicPr>
        <xdr:cNvPr id="53" name="Picture 52" descr="CTEI - December 2025">
          <a:extLst>
            <a:ext uri="{FF2B5EF4-FFF2-40B4-BE49-F238E27FC236}">
              <a16:creationId xmlns:a16="http://schemas.microsoft.com/office/drawing/2014/main" id="{31CCF74D-DF62-5AD0-C220-BA7C6199A93E}"/>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val="0"/>
            </a:ext>
          </a:extLst>
        </a:blip>
        <a:stretch>
          <a:fillRect/>
        </a:stretch>
      </xdr:blipFill>
      <xdr:spPr>
        <a:xfrm>
          <a:off x="9074150" y="39100125"/>
          <a:ext cx="7396365" cy="3955935"/>
        </a:xfrm>
        <a:prstGeom prst="rect">
          <a:avLst/>
        </a:prstGeom>
      </xdr:spPr>
    </xdr:pic>
    <xdr:clientData/>
  </xdr:twoCellAnchor>
  <xdr:twoCellAnchor editAs="oneCell">
    <xdr:from>
      <xdr:col>1</xdr:col>
      <xdr:colOff>149225</xdr:colOff>
      <xdr:row>190</xdr:row>
      <xdr:rowOff>104775</xdr:rowOff>
    </xdr:from>
    <xdr:to>
      <xdr:col>13</xdr:col>
      <xdr:colOff>230390</xdr:colOff>
      <xdr:row>212</xdr:row>
      <xdr:rowOff>79260</xdr:rowOff>
    </xdr:to>
    <xdr:pic>
      <xdr:nvPicPr>
        <xdr:cNvPr id="54" name="Picture 53" descr="CTEI - December 2025">
          <a:extLst>
            <a:ext uri="{FF2B5EF4-FFF2-40B4-BE49-F238E27FC236}">
              <a16:creationId xmlns:a16="http://schemas.microsoft.com/office/drawing/2014/main" id="{48F7F659-71B8-BE5A-3786-D3EF004B414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val="0"/>
            </a:ext>
          </a:extLst>
        </a:blip>
        <a:stretch>
          <a:fillRect/>
        </a:stretch>
      </xdr:blipFill>
      <xdr:spPr>
        <a:xfrm>
          <a:off x="758825" y="34575750"/>
          <a:ext cx="7396365" cy="3955935"/>
        </a:xfrm>
        <a:prstGeom prst="rect">
          <a:avLst/>
        </a:prstGeom>
      </xdr:spPr>
    </xdr:pic>
    <xdr:clientData/>
  </xdr:twoCellAnchor>
  <xdr:twoCellAnchor editAs="oneCell">
    <xdr:from>
      <xdr:col>1</xdr:col>
      <xdr:colOff>149225</xdr:colOff>
      <xdr:row>215</xdr:row>
      <xdr:rowOff>171450</xdr:rowOff>
    </xdr:from>
    <xdr:to>
      <xdr:col>13</xdr:col>
      <xdr:colOff>230390</xdr:colOff>
      <xdr:row>237</xdr:row>
      <xdr:rowOff>155460</xdr:rowOff>
    </xdr:to>
    <xdr:pic>
      <xdr:nvPicPr>
        <xdr:cNvPr id="55" name="Picture 54" descr="CTEI - December 2025">
          <a:extLst>
            <a:ext uri="{FF2B5EF4-FFF2-40B4-BE49-F238E27FC236}">
              <a16:creationId xmlns:a16="http://schemas.microsoft.com/office/drawing/2014/main" id="{5C67F87B-D737-1D92-487B-2C602E12A5E3}"/>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758825" y="39166800"/>
          <a:ext cx="7396365" cy="3965460"/>
        </a:xfrm>
        <a:prstGeom prst="rect">
          <a:avLst/>
        </a:prstGeom>
      </xdr:spPr>
    </xdr:pic>
    <xdr:clientData/>
  </xdr:twoCellAnchor>
  <xdr:twoCellAnchor editAs="oneCell">
    <xdr:from>
      <xdr:col>14</xdr:col>
      <xdr:colOff>434975</xdr:colOff>
      <xdr:row>190</xdr:row>
      <xdr:rowOff>76200</xdr:rowOff>
    </xdr:from>
    <xdr:to>
      <xdr:col>26</xdr:col>
      <xdr:colOff>516140</xdr:colOff>
      <xdr:row>212</xdr:row>
      <xdr:rowOff>37985</xdr:rowOff>
    </xdr:to>
    <xdr:pic>
      <xdr:nvPicPr>
        <xdr:cNvPr id="56" name="Picture 55" descr="CTEI - December 2025">
          <a:extLst>
            <a:ext uri="{FF2B5EF4-FFF2-40B4-BE49-F238E27FC236}">
              <a16:creationId xmlns:a16="http://schemas.microsoft.com/office/drawing/2014/main" id="{3553F7FA-C7E1-5AEA-41EE-D90928B7C0CE}"/>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val="0"/>
            </a:ext>
          </a:extLst>
        </a:blip>
        <a:stretch>
          <a:fillRect/>
        </a:stretch>
      </xdr:blipFill>
      <xdr:spPr>
        <a:xfrm>
          <a:off x="8969375" y="34547175"/>
          <a:ext cx="7396365" cy="3943235"/>
        </a:xfrm>
        <a:prstGeom prst="rect">
          <a:avLst/>
        </a:prstGeom>
      </xdr:spPr>
    </xdr:pic>
    <xdr:clientData/>
  </xdr:twoCellAnchor>
  <xdr:twoCellAnchor editAs="oneCell">
    <xdr:from>
      <xdr:col>14</xdr:col>
      <xdr:colOff>501650</xdr:colOff>
      <xdr:row>239</xdr:row>
      <xdr:rowOff>57150</xdr:rowOff>
    </xdr:from>
    <xdr:to>
      <xdr:col>27</xdr:col>
      <xdr:colOff>349250</xdr:colOff>
      <xdr:row>260</xdr:row>
      <xdr:rowOff>7371</xdr:rowOff>
    </xdr:to>
    <xdr:pic>
      <xdr:nvPicPr>
        <xdr:cNvPr id="57" name="Picture 56" descr="CTEI - December 2025">
          <a:extLst>
            <a:ext uri="{FF2B5EF4-FFF2-40B4-BE49-F238E27FC236}">
              <a16:creationId xmlns:a16="http://schemas.microsoft.com/office/drawing/2014/main" id="{955CA900-B15B-707A-3B66-E67D9A9653CC}"/>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val="0"/>
            </a:ext>
          </a:extLst>
        </a:blip>
        <a:stretch>
          <a:fillRect/>
        </a:stretch>
      </xdr:blipFill>
      <xdr:spPr>
        <a:xfrm>
          <a:off x="9036050" y="43395900"/>
          <a:ext cx="7772400" cy="3750696"/>
        </a:xfrm>
        <a:prstGeom prst="rect">
          <a:avLst/>
        </a:prstGeom>
      </xdr:spPr>
    </xdr:pic>
    <xdr:clientData/>
  </xdr:twoCellAnchor>
  <xdr:twoCellAnchor editAs="oneCell">
    <xdr:from>
      <xdr:col>1</xdr:col>
      <xdr:colOff>207078</xdr:colOff>
      <xdr:row>264</xdr:row>
      <xdr:rowOff>133351</xdr:rowOff>
    </xdr:from>
    <xdr:to>
      <xdr:col>12</xdr:col>
      <xdr:colOff>268807</xdr:colOff>
      <xdr:row>283</xdr:row>
      <xdr:rowOff>85725</xdr:rowOff>
    </xdr:to>
    <xdr:pic>
      <xdr:nvPicPr>
        <xdr:cNvPr id="58" name="Picture 57" descr="CTEI - June 2026">
          <a:extLst>
            <a:ext uri="{FF2B5EF4-FFF2-40B4-BE49-F238E27FC236}">
              <a16:creationId xmlns:a16="http://schemas.microsoft.com/office/drawing/2014/main" id="{9D29382F-947B-D7F9-00F9-D8277ED18DEB}"/>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val="0"/>
            </a:ext>
          </a:extLst>
        </a:blip>
        <a:stretch>
          <a:fillRect/>
        </a:stretch>
      </xdr:blipFill>
      <xdr:spPr>
        <a:xfrm>
          <a:off x="816678" y="48082201"/>
          <a:ext cx="6767329" cy="3390899"/>
        </a:xfrm>
        <a:prstGeom prst="rect">
          <a:avLst/>
        </a:prstGeom>
      </xdr:spPr>
    </xdr:pic>
    <xdr:clientData/>
  </xdr:twoCellAnchor>
  <xdr:twoCellAnchor editAs="oneCell">
    <xdr:from>
      <xdr:col>1</xdr:col>
      <xdr:colOff>237238</xdr:colOff>
      <xdr:row>284</xdr:row>
      <xdr:rowOff>6350</xdr:rowOff>
    </xdr:from>
    <xdr:to>
      <xdr:col>8</xdr:col>
      <xdr:colOff>295275</xdr:colOff>
      <xdr:row>314</xdr:row>
      <xdr:rowOff>67992</xdr:rowOff>
    </xdr:to>
    <xdr:pic>
      <xdr:nvPicPr>
        <xdr:cNvPr id="59" name="Picture 58" descr="CTEI - June 2026">
          <a:extLst>
            <a:ext uri="{FF2B5EF4-FFF2-40B4-BE49-F238E27FC236}">
              <a16:creationId xmlns:a16="http://schemas.microsoft.com/office/drawing/2014/main" id="{EA7A3DED-82C9-4D05-2535-74BB6EB58EDF}"/>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val="0"/>
            </a:ext>
          </a:extLst>
        </a:blip>
        <a:stretch>
          <a:fillRect/>
        </a:stretch>
      </xdr:blipFill>
      <xdr:spPr>
        <a:xfrm>
          <a:off x="846838" y="51574700"/>
          <a:ext cx="4325237" cy="5490892"/>
        </a:xfrm>
        <a:prstGeom prst="rect">
          <a:avLst/>
        </a:prstGeom>
      </xdr:spPr>
    </xdr:pic>
    <xdr:clientData/>
  </xdr:twoCellAnchor>
  <xdr:twoCellAnchor editAs="oneCell">
    <xdr:from>
      <xdr:col>13</xdr:col>
      <xdr:colOff>264814</xdr:colOff>
      <xdr:row>264</xdr:row>
      <xdr:rowOff>139700</xdr:rowOff>
    </xdr:from>
    <xdr:to>
      <xdr:col>24</xdr:col>
      <xdr:colOff>212442</xdr:colOff>
      <xdr:row>311</xdr:row>
      <xdr:rowOff>47625</xdr:rowOff>
    </xdr:to>
    <xdr:pic>
      <xdr:nvPicPr>
        <xdr:cNvPr id="60" name="Picture 59" descr="CTEI - June 2026">
          <a:extLst>
            <a:ext uri="{FF2B5EF4-FFF2-40B4-BE49-F238E27FC236}">
              <a16:creationId xmlns:a16="http://schemas.microsoft.com/office/drawing/2014/main" id="{12D16486-4380-ECC2-9E1A-155FE01FE38D}"/>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8189614" y="48088550"/>
          <a:ext cx="6653228" cy="8413750"/>
        </a:xfrm>
        <a:prstGeom prst="rect">
          <a:avLst/>
        </a:prstGeom>
      </xdr:spPr>
    </xdr:pic>
    <xdr:clientData/>
  </xdr:twoCellAnchor>
  <xdr:twoCellAnchor editAs="oneCell">
    <xdr:from>
      <xdr:col>1</xdr:col>
      <xdr:colOff>240876</xdr:colOff>
      <xdr:row>315</xdr:row>
      <xdr:rowOff>3174</xdr:rowOff>
    </xdr:from>
    <xdr:to>
      <xdr:col>8</xdr:col>
      <xdr:colOff>607395</xdr:colOff>
      <xdr:row>347</xdr:row>
      <xdr:rowOff>76200</xdr:rowOff>
    </xdr:to>
    <xdr:pic>
      <xdr:nvPicPr>
        <xdr:cNvPr id="61" name="Picture 60" descr="CTEI - June 2026">
          <a:extLst>
            <a:ext uri="{FF2B5EF4-FFF2-40B4-BE49-F238E27FC236}">
              <a16:creationId xmlns:a16="http://schemas.microsoft.com/office/drawing/2014/main" id="{A35C3888-AF28-6213-1E32-32728E75314E}"/>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850476" y="57181749"/>
          <a:ext cx="4633719" cy="5864226"/>
        </a:xfrm>
        <a:prstGeom prst="rect">
          <a:avLst/>
        </a:prstGeom>
      </xdr:spPr>
    </xdr:pic>
    <xdr:clientData/>
  </xdr:twoCellAnchor>
  <xdr:twoCellAnchor editAs="oneCell">
    <xdr:from>
      <xdr:col>9</xdr:col>
      <xdr:colOff>123325</xdr:colOff>
      <xdr:row>315</xdr:row>
      <xdr:rowOff>6350</xdr:rowOff>
    </xdr:from>
    <xdr:to>
      <xdr:col>16</xdr:col>
      <xdr:colOff>495212</xdr:colOff>
      <xdr:row>347</xdr:row>
      <xdr:rowOff>76200</xdr:rowOff>
    </xdr:to>
    <xdr:pic>
      <xdr:nvPicPr>
        <xdr:cNvPr id="62" name="Picture 61" descr="CTEI - June 2026">
          <a:extLst>
            <a:ext uri="{FF2B5EF4-FFF2-40B4-BE49-F238E27FC236}">
              <a16:creationId xmlns:a16="http://schemas.microsoft.com/office/drawing/2014/main" id="{31F3D225-B1B4-7D58-EAB5-A099BF9FFB7B}"/>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val="0"/>
            </a:ext>
          </a:extLst>
        </a:blip>
        <a:stretch>
          <a:fillRect/>
        </a:stretch>
      </xdr:blipFill>
      <xdr:spPr>
        <a:xfrm>
          <a:off x="5609725" y="57184925"/>
          <a:ext cx="4639087" cy="5861050"/>
        </a:xfrm>
        <a:prstGeom prst="rect">
          <a:avLst/>
        </a:prstGeom>
      </xdr:spPr>
    </xdr:pic>
    <xdr:clientData/>
  </xdr:twoCellAnchor>
  <xdr:twoCellAnchor editAs="oneCell">
    <xdr:from>
      <xdr:col>17</xdr:col>
      <xdr:colOff>6350</xdr:colOff>
      <xdr:row>315</xdr:row>
      <xdr:rowOff>25402</xdr:rowOff>
    </xdr:from>
    <xdr:to>
      <xdr:col>24</xdr:col>
      <xdr:colOff>358775</xdr:colOff>
      <xdr:row>347</xdr:row>
      <xdr:rowOff>96480</xdr:rowOff>
    </xdr:to>
    <xdr:pic>
      <xdr:nvPicPr>
        <xdr:cNvPr id="63" name="Picture 62" descr="CTEI - June 2026">
          <a:extLst>
            <a:ext uri="{FF2B5EF4-FFF2-40B4-BE49-F238E27FC236}">
              <a16:creationId xmlns:a16="http://schemas.microsoft.com/office/drawing/2014/main" id="{F0D47131-75CA-1C2B-FCE8-6487781397A6}"/>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val="0"/>
            </a:ext>
          </a:extLst>
        </a:blip>
        <a:stretch>
          <a:fillRect/>
        </a:stretch>
      </xdr:blipFill>
      <xdr:spPr>
        <a:xfrm>
          <a:off x="10369550" y="57203977"/>
          <a:ext cx="4619625" cy="5862278"/>
        </a:xfrm>
        <a:prstGeom prst="rect">
          <a:avLst/>
        </a:prstGeom>
      </xdr:spPr>
    </xdr:pic>
    <xdr:clientData/>
  </xdr:twoCellAnchor>
  <xdr:twoCellAnchor editAs="oneCell">
    <xdr:from>
      <xdr:col>12</xdr:col>
      <xdr:colOff>516731</xdr:colOff>
      <xdr:row>2</xdr:row>
      <xdr:rowOff>9525</xdr:rowOff>
    </xdr:from>
    <xdr:to>
      <xdr:col>23</xdr:col>
      <xdr:colOff>97190</xdr:colOff>
      <xdr:row>45</xdr:row>
      <xdr:rowOff>130968</xdr:rowOff>
    </xdr:to>
    <xdr:pic>
      <xdr:nvPicPr>
        <xdr:cNvPr id="64" name="Picture 63" descr="Second floor plan photo">
          <a:extLst>
            <a:ext uri="{FF2B5EF4-FFF2-40B4-BE49-F238E27FC236}">
              <a16:creationId xmlns:a16="http://schemas.microsoft.com/office/drawing/2014/main" id="{810808C8-DE8E-5E06-FEA0-528CF520248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7831931" y="457200"/>
          <a:ext cx="6286059" cy="7903368"/>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0</xdr:col>
      <xdr:colOff>592772</xdr:colOff>
      <xdr:row>49</xdr:row>
      <xdr:rowOff>49371</xdr:rowOff>
    </xdr:from>
    <xdr:to>
      <xdr:col>7</xdr:col>
      <xdr:colOff>476522</xdr:colOff>
      <xdr:row>61</xdr:row>
      <xdr:rowOff>105636</xdr:rowOff>
    </xdr:to>
    <xdr:pic>
      <xdr:nvPicPr>
        <xdr:cNvPr id="65" name="Picture 64" descr="Outside facade view">
          <a:extLst>
            <a:ext uri="{FF2B5EF4-FFF2-40B4-BE49-F238E27FC236}">
              <a16:creationId xmlns:a16="http://schemas.microsoft.com/office/drawing/2014/main" id="{6DA1E158-261D-8E43-5CB9-2DE697CFC55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592772" y="9002871"/>
          <a:ext cx="4150950" cy="2227965"/>
        </a:xfrm>
        <a:prstGeom prst="rect">
          <a:avLst/>
        </a:prstGeom>
      </xdr:spPr>
    </xdr:pic>
    <xdr:clientData/>
  </xdr:twoCellAnchor>
  <xdr:twoCellAnchor editAs="oneCell">
    <xdr:from>
      <xdr:col>0</xdr:col>
      <xdr:colOff>571183</xdr:colOff>
      <xdr:row>62</xdr:row>
      <xdr:rowOff>180181</xdr:rowOff>
    </xdr:from>
    <xdr:to>
      <xdr:col>7</xdr:col>
      <xdr:colOff>504371</xdr:colOff>
      <xdr:row>75</xdr:row>
      <xdr:rowOff>82550</xdr:rowOff>
    </xdr:to>
    <xdr:pic>
      <xdr:nvPicPr>
        <xdr:cNvPr id="66" name="Picture 65" descr="Outside facade view">
          <a:extLst>
            <a:ext uri="{FF2B5EF4-FFF2-40B4-BE49-F238E27FC236}">
              <a16:creationId xmlns:a16="http://schemas.microsoft.com/office/drawing/2014/main" id="{9E3E95CA-FA5D-4ED3-43D1-F615F422DEE5}"/>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571183" y="11486356"/>
          <a:ext cx="4200388" cy="2255044"/>
        </a:xfrm>
        <a:prstGeom prst="rect">
          <a:avLst/>
        </a:prstGeom>
      </xdr:spPr>
    </xdr:pic>
    <xdr:clientData/>
  </xdr:twoCellAnchor>
  <xdr:twoCellAnchor editAs="oneCell">
    <xdr:from>
      <xdr:col>9</xdr:col>
      <xdr:colOff>1746</xdr:colOff>
      <xdr:row>62</xdr:row>
      <xdr:rowOff>158751</xdr:rowOff>
    </xdr:from>
    <xdr:to>
      <xdr:col>15</xdr:col>
      <xdr:colOff>459550</xdr:colOff>
      <xdr:row>75</xdr:row>
      <xdr:rowOff>27849</xdr:rowOff>
    </xdr:to>
    <xdr:pic>
      <xdr:nvPicPr>
        <xdr:cNvPr id="67" name="Picture 66" descr="Outside facade view">
          <a:extLst>
            <a:ext uri="{FF2B5EF4-FFF2-40B4-BE49-F238E27FC236}">
              <a16:creationId xmlns:a16="http://schemas.microsoft.com/office/drawing/2014/main" id="{6DADD3CA-D122-0D15-3679-DB56831FA1A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a:off x="5488146" y="11464926"/>
          <a:ext cx="4115404" cy="2221773"/>
        </a:xfrm>
        <a:prstGeom prst="rect">
          <a:avLst/>
        </a:prstGeom>
      </xdr:spPr>
    </xdr:pic>
    <xdr:clientData/>
  </xdr:twoCellAnchor>
  <xdr:twoCellAnchor editAs="oneCell">
    <xdr:from>
      <xdr:col>9</xdr:col>
      <xdr:colOff>1111</xdr:colOff>
      <xdr:row>49</xdr:row>
      <xdr:rowOff>18732</xdr:rowOff>
    </xdr:from>
    <xdr:to>
      <xdr:col>15</xdr:col>
      <xdr:colOff>478992</xdr:colOff>
      <xdr:row>61</xdr:row>
      <xdr:rowOff>77060</xdr:rowOff>
    </xdr:to>
    <xdr:pic>
      <xdr:nvPicPr>
        <xdr:cNvPr id="68" name="Picture 67" descr="Outside facade view">
          <a:extLst>
            <a:ext uri="{FF2B5EF4-FFF2-40B4-BE49-F238E27FC236}">
              <a16:creationId xmlns:a16="http://schemas.microsoft.com/office/drawing/2014/main" id="{C81C8544-5D50-DCE8-9723-830D08CAA5C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5487511" y="8972232"/>
          <a:ext cx="4135481" cy="2230028"/>
        </a:xfrm>
        <a:prstGeom prst="rect">
          <a:avLst/>
        </a:prstGeom>
      </xdr:spPr>
    </xdr:pic>
    <xdr:clientData/>
  </xdr:twoCellAnchor>
  <xdr:twoCellAnchor editAs="oneCell">
    <xdr:from>
      <xdr:col>1</xdr:col>
      <xdr:colOff>112942</xdr:colOff>
      <xdr:row>81</xdr:row>
      <xdr:rowOff>174466</xdr:rowOff>
    </xdr:from>
    <xdr:to>
      <xdr:col>17</xdr:col>
      <xdr:colOff>170224</xdr:colOff>
      <xdr:row>110</xdr:row>
      <xdr:rowOff>38099</xdr:rowOff>
    </xdr:to>
    <xdr:pic>
      <xdr:nvPicPr>
        <xdr:cNvPr id="69" name="Picture 68" descr="CTEI project - rendering 6-23 photo&#10;">
          <a:extLst>
            <a:ext uri="{FF2B5EF4-FFF2-40B4-BE49-F238E27FC236}">
              <a16:creationId xmlns:a16="http://schemas.microsoft.com/office/drawing/2014/main" id="{35A5A4F5-0742-3C3D-2AFD-FCF343F03E5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2542" y="14919166"/>
          <a:ext cx="9810882" cy="5111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113824</xdr:colOff>
      <xdr:row>114</xdr:row>
      <xdr:rowOff>73819</xdr:rowOff>
    </xdr:from>
    <xdr:to>
      <xdr:col>15</xdr:col>
      <xdr:colOff>134403</xdr:colOff>
      <xdr:row>138</xdr:row>
      <xdr:rowOff>112712</xdr:rowOff>
    </xdr:to>
    <xdr:pic>
      <xdr:nvPicPr>
        <xdr:cNvPr id="70" name="Picture 69" descr="CTEI project - rendering photo&#10;">
          <a:extLst>
            <a:ext uri="{FF2B5EF4-FFF2-40B4-BE49-F238E27FC236}">
              <a16:creationId xmlns:a16="http://schemas.microsoft.com/office/drawing/2014/main" id="{8F3098BC-E9A7-B297-9F8A-EC20531BC43A}"/>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val="0"/>
            </a:ext>
          </a:extLst>
        </a:blip>
        <a:srcRect/>
        <a:stretch>
          <a:fillRect/>
        </a:stretch>
      </xdr:blipFill>
      <xdr:spPr bwMode="auto">
        <a:xfrm>
          <a:off x="723424" y="20790694"/>
          <a:ext cx="8554979" cy="4382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229711</xdr:colOff>
      <xdr:row>114</xdr:row>
      <xdr:rowOff>76201</xdr:rowOff>
    </xdr:from>
    <xdr:to>
      <xdr:col>28</xdr:col>
      <xdr:colOff>207045</xdr:colOff>
      <xdr:row>139</xdr:row>
      <xdr:rowOff>38894</xdr:rowOff>
    </xdr:to>
    <xdr:pic>
      <xdr:nvPicPr>
        <xdr:cNvPr id="71" name="Picture 70" descr="CTEI project - rendering photo">
          <a:extLst>
            <a:ext uri="{FF2B5EF4-FFF2-40B4-BE49-F238E27FC236}">
              <a16:creationId xmlns:a16="http://schemas.microsoft.com/office/drawing/2014/main" id="{36455520-F1CA-5E0B-DF73-D2551A675F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9983311" y="20793076"/>
          <a:ext cx="7292534" cy="44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206693</xdr:colOff>
      <xdr:row>141</xdr:row>
      <xdr:rowOff>126207</xdr:rowOff>
    </xdr:from>
    <xdr:to>
      <xdr:col>14</xdr:col>
      <xdr:colOff>370205</xdr:colOff>
      <xdr:row>163</xdr:row>
      <xdr:rowOff>170574</xdr:rowOff>
    </xdr:to>
    <xdr:pic>
      <xdr:nvPicPr>
        <xdr:cNvPr id="72" name="Picture 71" descr="June site work">
          <a:extLst>
            <a:ext uri="{FF2B5EF4-FFF2-40B4-BE49-F238E27FC236}">
              <a16:creationId xmlns:a16="http://schemas.microsoft.com/office/drawing/2014/main" id="{0875397B-7004-B12C-5813-DC536A32177E}"/>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val="0"/>
            </a:ext>
          </a:extLst>
        </a:blip>
        <a:stretch>
          <a:fillRect/>
        </a:stretch>
      </xdr:blipFill>
      <xdr:spPr>
        <a:xfrm>
          <a:off x="816293" y="25729407"/>
          <a:ext cx="8088312" cy="4025817"/>
        </a:xfrm>
        <a:prstGeom prst="rect">
          <a:avLst/>
        </a:prstGeom>
      </xdr:spPr>
    </xdr:pic>
    <xdr:clientData/>
  </xdr:twoCellAnchor>
  <xdr:twoCellAnchor editAs="oneCell">
    <xdr:from>
      <xdr:col>16</xdr:col>
      <xdr:colOff>206690</xdr:colOff>
      <xdr:row>141</xdr:row>
      <xdr:rowOff>78582</xdr:rowOff>
    </xdr:from>
    <xdr:to>
      <xdr:col>29</xdr:col>
      <xdr:colOff>212112</xdr:colOff>
      <xdr:row>164</xdr:row>
      <xdr:rowOff>10318</xdr:rowOff>
    </xdr:to>
    <xdr:pic>
      <xdr:nvPicPr>
        <xdr:cNvPr id="73" name="Picture 72" descr="June site work">
          <a:extLst>
            <a:ext uri="{FF2B5EF4-FFF2-40B4-BE49-F238E27FC236}">
              <a16:creationId xmlns:a16="http://schemas.microsoft.com/office/drawing/2014/main" id="{E61CB1B4-A895-C240-1FF3-A1D73ABA3885}"/>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val="0"/>
            </a:ext>
          </a:extLst>
        </a:blip>
        <a:stretch>
          <a:fillRect/>
        </a:stretch>
      </xdr:blipFill>
      <xdr:spPr>
        <a:xfrm>
          <a:off x="9960290" y="25681782"/>
          <a:ext cx="7930222" cy="4094161"/>
        </a:xfrm>
        <a:prstGeom prst="rect">
          <a:avLst/>
        </a:prstGeom>
      </xdr:spPr>
    </xdr:pic>
    <xdr:clientData/>
  </xdr:twoCellAnchor>
  <xdr:twoCellAnchor editAs="oneCell">
    <xdr:from>
      <xdr:col>1</xdr:col>
      <xdr:colOff>133350</xdr:colOff>
      <xdr:row>166</xdr:row>
      <xdr:rowOff>161925</xdr:rowOff>
    </xdr:from>
    <xdr:to>
      <xdr:col>13</xdr:col>
      <xdr:colOff>208165</xdr:colOff>
      <xdr:row>188</xdr:row>
      <xdr:rowOff>136410</xdr:rowOff>
    </xdr:to>
    <xdr:pic>
      <xdr:nvPicPr>
        <xdr:cNvPr id="74" name="Picture 73" descr="CTEI - December 2025">
          <a:extLst>
            <a:ext uri="{FF2B5EF4-FFF2-40B4-BE49-F238E27FC236}">
              <a16:creationId xmlns:a16="http://schemas.microsoft.com/office/drawing/2014/main" id="{07633D2F-ED67-19E5-6C3C-12C423077588}"/>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val="0"/>
            </a:ext>
          </a:extLst>
        </a:blip>
        <a:stretch>
          <a:fillRect/>
        </a:stretch>
      </xdr:blipFill>
      <xdr:spPr>
        <a:xfrm>
          <a:off x="742950" y="30289500"/>
          <a:ext cx="7390015" cy="3955935"/>
        </a:xfrm>
        <a:prstGeom prst="rect">
          <a:avLst/>
        </a:prstGeom>
      </xdr:spPr>
    </xdr:pic>
    <xdr:clientData/>
  </xdr:twoCellAnchor>
  <xdr:twoCellAnchor editAs="oneCell">
    <xdr:from>
      <xdr:col>14</xdr:col>
      <xdr:colOff>371475</xdr:colOff>
      <xdr:row>166</xdr:row>
      <xdr:rowOff>130175</xdr:rowOff>
    </xdr:from>
    <xdr:to>
      <xdr:col>26</xdr:col>
      <xdr:colOff>446290</xdr:colOff>
      <xdr:row>188</xdr:row>
      <xdr:rowOff>98310</xdr:rowOff>
    </xdr:to>
    <xdr:pic>
      <xdr:nvPicPr>
        <xdr:cNvPr id="75" name="Picture 74" descr="CTEI - December 2025">
          <a:extLst>
            <a:ext uri="{FF2B5EF4-FFF2-40B4-BE49-F238E27FC236}">
              <a16:creationId xmlns:a16="http://schemas.microsoft.com/office/drawing/2014/main" id="{B9F36BEA-DE33-3C2A-64E9-756BB412DD95}"/>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val="0"/>
            </a:ext>
          </a:extLst>
        </a:blip>
        <a:stretch>
          <a:fillRect/>
        </a:stretch>
      </xdr:blipFill>
      <xdr:spPr>
        <a:xfrm>
          <a:off x="8905875" y="30257750"/>
          <a:ext cx="7390015" cy="3949585"/>
        </a:xfrm>
        <a:prstGeom prst="rect">
          <a:avLst/>
        </a:prstGeom>
      </xdr:spPr>
    </xdr:pic>
    <xdr:clientData/>
  </xdr:twoCellAnchor>
  <xdr:twoCellAnchor editAs="oneCell">
    <xdr:from>
      <xdr:col>1</xdr:col>
      <xdr:colOff>387351</xdr:colOff>
      <xdr:row>239</xdr:row>
      <xdr:rowOff>158750</xdr:rowOff>
    </xdr:from>
    <xdr:to>
      <xdr:col>13</xdr:col>
      <xdr:colOff>197729</xdr:colOff>
      <xdr:row>260</xdr:row>
      <xdr:rowOff>164985</xdr:rowOff>
    </xdr:to>
    <xdr:pic>
      <xdr:nvPicPr>
        <xdr:cNvPr id="76" name="Picture 75" descr="CTEI - December 2025">
          <a:extLst>
            <a:ext uri="{FF2B5EF4-FFF2-40B4-BE49-F238E27FC236}">
              <a16:creationId xmlns:a16="http://schemas.microsoft.com/office/drawing/2014/main" id="{57A6F942-6892-3EA4-A1EC-5E1697FFB768}"/>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val="0"/>
            </a:ext>
          </a:extLst>
        </a:blip>
        <a:stretch>
          <a:fillRect/>
        </a:stretch>
      </xdr:blipFill>
      <xdr:spPr>
        <a:xfrm>
          <a:off x="996951" y="43497500"/>
          <a:ext cx="7125578" cy="3806710"/>
        </a:xfrm>
        <a:prstGeom prst="rect">
          <a:avLst/>
        </a:prstGeom>
      </xdr:spPr>
    </xdr:pic>
    <xdr:clientData/>
  </xdr:twoCellAnchor>
  <xdr:twoCellAnchor editAs="oneCell">
    <xdr:from>
      <xdr:col>14</xdr:col>
      <xdr:colOff>571500</xdr:colOff>
      <xdr:row>215</xdr:row>
      <xdr:rowOff>101600</xdr:rowOff>
    </xdr:from>
    <xdr:to>
      <xdr:col>27</xdr:col>
      <xdr:colOff>36715</xdr:colOff>
      <xdr:row>237</xdr:row>
      <xdr:rowOff>79260</xdr:rowOff>
    </xdr:to>
    <xdr:pic>
      <xdr:nvPicPr>
        <xdr:cNvPr id="77" name="Picture 76" descr="CTEI - December 2025">
          <a:extLst>
            <a:ext uri="{FF2B5EF4-FFF2-40B4-BE49-F238E27FC236}">
              <a16:creationId xmlns:a16="http://schemas.microsoft.com/office/drawing/2014/main" id="{8D10D800-B5D4-4D70-F39A-27253343403C}"/>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val="0"/>
            </a:ext>
          </a:extLst>
        </a:blip>
        <a:stretch>
          <a:fillRect/>
        </a:stretch>
      </xdr:blipFill>
      <xdr:spPr>
        <a:xfrm>
          <a:off x="9105900" y="39096950"/>
          <a:ext cx="7390015" cy="3959110"/>
        </a:xfrm>
        <a:prstGeom prst="rect">
          <a:avLst/>
        </a:prstGeom>
      </xdr:spPr>
    </xdr:pic>
    <xdr:clientData/>
  </xdr:twoCellAnchor>
  <xdr:twoCellAnchor editAs="oneCell">
    <xdr:from>
      <xdr:col>1</xdr:col>
      <xdr:colOff>177800</xdr:colOff>
      <xdr:row>190</xdr:row>
      <xdr:rowOff>101600</xdr:rowOff>
    </xdr:from>
    <xdr:to>
      <xdr:col>13</xdr:col>
      <xdr:colOff>258965</xdr:colOff>
      <xdr:row>212</xdr:row>
      <xdr:rowOff>79260</xdr:rowOff>
    </xdr:to>
    <xdr:pic>
      <xdr:nvPicPr>
        <xdr:cNvPr id="78" name="Picture 77" descr="CTEI - December 2025">
          <a:extLst>
            <a:ext uri="{FF2B5EF4-FFF2-40B4-BE49-F238E27FC236}">
              <a16:creationId xmlns:a16="http://schemas.microsoft.com/office/drawing/2014/main" id="{422727BC-F0CF-6335-3675-9E0DA81227DA}"/>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val="0"/>
            </a:ext>
          </a:extLst>
        </a:blip>
        <a:stretch>
          <a:fillRect/>
        </a:stretch>
      </xdr:blipFill>
      <xdr:spPr>
        <a:xfrm>
          <a:off x="787400" y="34572575"/>
          <a:ext cx="7396365" cy="3959110"/>
        </a:xfrm>
        <a:prstGeom prst="rect">
          <a:avLst/>
        </a:prstGeom>
      </xdr:spPr>
    </xdr:pic>
    <xdr:clientData/>
  </xdr:twoCellAnchor>
  <xdr:twoCellAnchor editAs="oneCell">
    <xdr:from>
      <xdr:col>1</xdr:col>
      <xdr:colOff>177800</xdr:colOff>
      <xdr:row>215</xdr:row>
      <xdr:rowOff>171450</xdr:rowOff>
    </xdr:from>
    <xdr:to>
      <xdr:col>13</xdr:col>
      <xdr:colOff>258965</xdr:colOff>
      <xdr:row>237</xdr:row>
      <xdr:rowOff>155460</xdr:rowOff>
    </xdr:to>
    <xdr:pic>
      <xdr:nvPicPr>
        <xdr:cNvPr id="79" name="Picture 78" descr="CTEI - December 2025">
          <a:extLst>
            <a:ext uri="{FF2B5EF4-FFF2-40B4-BE49-F238E27FC236}">
              <a16:creationId xmlns:a16="http://schemas.microsoft.com/office/drawing/2014/main" id="{DEFEEC31-B435-98EF-FF6E-A96203A9D4EF}"/>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787400" y="39166800"/>
          <a:ext cx="7396365" cy="3965460"/>
        </a:xfrm>
        <a:prstGeom prst="rect">
          <a:avLst/>
        </a:prstGeom>
      </xdr:spPr>
    </xdr:pic>
    <xdr:clientData/>
  </xdr:twoCellAnchor>
  <xdr:twoCellAnchor editAs="oneCell">
    <xdr:from>
      <xdr:col>14</xdr:col>
      <xdr:colOff>463550</xdr:colOff>
      <xdr:row>190</xdr:row>
      <xdr:rowOff>76200</xdr:rowOff>
    </xdr:from>
    <xdr:to>
      <xdr:col>26</xdr:col>
      <xdr:colOff>544715</xdr:colOff>
      <xdr:row>212</xdr:row>
      <xdr:rowOff>37985</xdr:rowOff>
    </xdr:to>
    <xdr:pic>
      <xdr:nvPicPr>
        <xdr:cNvPr id="80" name="Picture 79" descr="CTEI - December 2025">
          <a:extLst>
            <a:ext uri="{FF2B5EF4-FFF2-40B4-BE49-F238E27FC236}">
              <a16:creationId xmlns:a16="http://schemas.microsoft.com/office/drawing/2014/main" id="{00ADC00A-DEBB-B2BD-E3BC-3E3C5A3C216D}"/>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val="0"/>
            </a:ext>
          </a:extLst>
        </a:blip>
        <a:stretch>
          <a:fillRect/>
        </a:stretch>
      </xdr:blipFill>
      <xdr:spPr>
        <a:xfrm>
          <a:off x="8997950" y="34547175"/>
          <a:ext cx="7396365" cy="3943235"/>
        </a:xfrm>
        <a:prstGeom prst="rect">
          <a:avLst/>
        </a:prstGeom>
      </xdr:spPr>
    </xdr:pic>
    <xdr:clientData/>
  </xdr:twoCellAnchor>
  <xdr:twoCellAnchor editAs="oneCell">
    <xdr:from>
      <xdr:col>14</xdr:col>
      <xdr:colOff>533400</xdr:colOff>
      <xdr:row>239</xdr:row>
      <xdr:rowOff>57150</xdr:rowOff>
    </xdr:from>
    <xdr:to>
      <xdr:col>27</xdr:col>
      <xdr:colOff>381000</xdr:colOff>
      <xdr:row>260</xdr:row>
      <xdr:rowOff>10546</xdr:rowOff>
    </xdr:to>
    <xdr:pic>
      <xdr:nvPicPr>
        <xdr:cNvPr id="81" name="Picture 80" descr="CTEI - December 2025">
          <a:extLst>
            <a:ext uri="{FF2B5EF4-FFF2-40B4-BE49-F238E27FC236}">
              <a16:creationId xmlns:a16="http://schemas.microsoft.com/office/drawing/2014/main" id="{0730C2BB-72E2-41F4-65E0-DF70312802B1}"/>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val="0"/>
            </a:ext>
          </a:extLst>
        </a:blip>
        <a:stretch>
          <a:fillRect/>
        </a:stretch>
      </xdr:blipFill>
      <xdr:spPr>
        <a:xfrm>
          <a:off x="9067800" y="43395900"/>
          <a:ext cx="7772400" cy="3753871"/>
        </a:xfrm>
        <a:prstGeom prst="rect">
          <a:avLst/>
        </a:prstGeom>
      </xdr:spPr>
    </xdr:pic>
    <xdr:clientData/>
  </xdr:twoCellAnchor>
  <xdr:twoCellAnchor editAs="oneCell">
    <xdr:from>
      <xdr:col>1</xdr:col>
      <xdr:colOff>235653</xdr:colOff>
      <xdr:row>264</xdr:row>
      <xdr:rowOff>133351</xdr:rowOff>
    </xdr:from>
    <xdr:to>
      <xdr:col>12</xdr:col>
      <xdr:colOff>297382</xdr:colOff>
      <xdr:row>283</xdr:row>
      <xdr:rowOff>82550</xdr:rowOff>
    </xdr:to>
    <xdr:pic>
      <xdr:nvPicPr>
        <xdr:cNvPr id="82" name="Picture 81" descr="CTEI - June 2026">
          <a:extLst>
            <a:ext uri="{FF2B5EF4-FFF2-40B4-BE49-F238E27FC236}">
              <a16:creationId xmlns:a16="http://schemas.microsoft.com/office/drawing/2014/main" id="{F41F5FC7-F4BB-145D-B445-5ACE1FD2450C}"/>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val="0"/>
            </a:ext>
          </a:extLst>
        </a:blip>
        <a:stretch>
          <a:fillRect/>
        </a:stretch>
      </xdr:blipFill>
      <xdr:spPr>
        <a:xfrm>
          <a:off x="845253" y="48082201"/>
          <a:ext cx="6767329" cy="3387724"/>
        </a:xfrm>
        <a:prstGeom prst="rect">
          <a:avLst/>
        </a:prstGeom>
      </xdr:spPr>
    </xdr:pic>
    <xdr:clientData/>
  </xdr:twoCellAnchor>
  <xdr:twoCellAnchor editAs="oneCell">
    <xdr:from>
      <xdr:col>1</xdr:col>
      <xdr:colOff>268988</xdr:colOff>
      <xdr:row>284</xdr:row>
      <xdr:rowOff>9525</xdr:rowOff>
    </xdr:from>
    <xdr:to>
      <xdr:col>8</xdr:col>
      <xdr:colOff>320675</xdr:colOff>
      <xdr:row>314</xdr:row>
      <xdr:rowOff>64817</xdr:rowOff>
    </xdr:to>
    <xdr:pic>
      <xdr:nvPicPr>
        <xdr:cNvPr id="83" name="Picture 82" descr="CTEI - June 2026">
          <a:extLst>
            <a:ext uri="{FF2B5EF4-FFF2-40B4-BE49-F238E27FC236}">
              <a16:creationId xmlns:a16="http://schemas.microsoft.com/office/drawing/2014/main" id="{D601FA76-4DEC-9B69-B66F-EFF75ECBCECC}"/>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val="0"/>
            </a:ext>
          </a:extLst>
        </a:blip>
        <a:stretch>
          <a:fillRect/>
        </a:stretch>
      </xdr:blipFill>
      <xdr:spPr>
        <a:xfrm>
          <a:off x="878588" y="51577875"/>
          <a:ext cx="4318887" cy="5484542"/>
        </a:xfrm>
        <a:prstGeom prst="rect">
          <a:avLst/>
        </a:prstGeom>
      </xdr:spPr>
    </xdr:pic>
    <xdr:clientData/>
  </xdr:twoCellAnchor>
  <xdr:twoCellAnchor editAs="oneCell">
    <xdr:from>
      <xdr:col>13</xdr:col>
      <xdr:colOff>293389</xdr:colOff>
      <xdr:row>264</xdr:row>
      <xdr:rowOff>142875</xdr:rowOff>
    </xdr:from>
    <xdr:to>
      <xdr:col>24</xdr:col>
      <xdr:colOff>241017</xdr:colOff>
      <xdr:row>311</xdr:row>
      <xdr:rowOff>44450</xdr:rowOff>
    </xdr:to>
    <xdr:pic>
      <xdr:nvPicPr>
        <xdr:cNvPr id="84" name="Picture 83" descr="CTEI - June 2026">
          <a:extLst>
            <a:ext uri="{FF2B5EF4-FFF2-40B4-BE49-F238E27FC236}">
              <a16:creationId xmlns:a16="http://schemas.microsoft.com/office/drawing/2014/main" id="{730DE8F8-90BD-03FB-EB7A-CF7B9758D004}"/>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8218189" y="48091725"/>
          <a:ext cx="6653228" cy="8407400"/>
        </a:xfrm>
        <a:prstGeom prst="rect">
          <a:avLst/>
        </a:prstGeom>
      </xdr:spPr>
    </xdr:pic>
    <xdr:clientData/>
  </xdr:twoCellAnchor>
  <xdr:twoCellAnchor editAs="oneCell">
    <xdr:from>
      <xdr:col>1</xdr:col>
      <xdr:colOff>266276</xdr:colOff>
      <xdr:row>315</xdr:row>
      <xdr:rowOff>3174</xdr:rowOff>
    </xdr:from>
    <xdr:to>
      <xdr:col>9</xdr:col>
      <xdr:colOff>26370</xdr:colOff>
      <xdr:row>347</xdr:row>
      <xdr:rowOff>76200</xdr:rowOff>
    </xdr:to>
    <xdr:pic>
      <xdr:nvPicPr>
        <xdr:cNvPr id="85" name="Picture 84" descr="CTEI - June 2026">
          <a:extLst>
            <a:ext uri="{FF2B5EF4-FFF2-40B4-BE49-F238E27FC236}">
              <a16:creationId xmlns:a16="http://schemas.microsoft.com/office/drawing/2014/main" id="{E0067119-5D48-969F-7A73-3CBC97EFEDEC}"/>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875876" y="57181749"/>
          <a:ext cx="4636894" cy="5864226"/>
        </a:xfrm>
        <a:prstGeom prst="rect">
          <a:avLst/>
        </a:prstGeom>
      </xdr:spPr>
    </xdr:pic>
    <xdr:clientData/>
  </xdr:twoCellAnchor>
  <xdr:twoCellAnchor editAs="oneCell">
    <xdr:from>
      <xdr:col>9</xdr:col>
      <xdr:colOff>155075</xdr:colOff>
      <xdr:row>315</xdr:row>
      <xdr:rowOff>9525</xdr:rowOff>
    </xdr:from>
    <xdr:to>
      <xdr:col>16</xdr:col>
      <xdr:colOff>523787</xdr:colOff>
      <xdr:row>347</xdr:row>
      <xdr:rowOff>76200</xdr:rowOff>
    </xdr:to>
    <xdr:pic>
      <xdr:nvPicPr>
        <xdr:cNvPr id="86" name="Picture 85" descr="CTEI - June 2026">
          <a:extLst>
            <a:ext uri="{FF2B5EF4-FFF2-40B4-BE49-F238E27FC236}">
              <a16:creationId xmlns:a16="http://schemas.microsoft.com/office/drawing/2014/main" id="{FBA4ED8C-EA00-3A60-4A98-12AD9AA15CF6}"/>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val="0"/>
            </a:ext>
          </a:extLst>
        </a:blip>
        <a:stretch>
          <a:fillRect/>
        </a:stretch>
      </xdr:blipFill>
      <xdr:spPr>
        <a:xfrm>
          <a:off x="5641475" y="57188100"/>
          <a:ext cx="4635912" cy="5857875"/>
        </a:xfrm>
        <a:prstGeom prst="rect">
          <a:avLst/>
        </a:prstGeom>
      </xdr:spPr>
    </xdr:pic>
    <xdr:clientData/>
  </xdr:twoCellAnchor>
  <xdr:twoCellAnchor editAs="oneCell">
    <xdr:from>
      <xdr:col>17</xdr:col>
      <xdr:colOff>38100</xdr:colOff>
      <xdr:row>315</xdr:row>
      <xdr:rowOff>28577</xdr:rowOff>
    </xdr:from>
    <xdr:to>
      <xdr:col>24</xdr:col>
      <xdr:colOff>387350</xdr:colOff>
      <xdr:row>347</xdr:row>
      <xdr:rowOff>96480</xdr:rowOff>
    </xdr:to>
    <xdr:pic>
      <xdr:nvPicPr>
        <xdr:cNvPr id="87" name="Picture 86" descr="CTEI - June 2026">
          <a:extLst>
            <a:ext uri="{FF2B5EF4-FFF2-40B4-BE49-F238E27FC236}">
              <a16:creationId xmlns:a16="http://schemas.microsoft.com/office/drawing/2014/main" id="{1B054F63-B411-128A-15F3-19A0AB131D4C}"/>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val="0"/>
            </a:ext>
          </a:extLst>
        </a:blip>
        <a:stretch>
          <a:fillRect/>
        </a:stretch>
      </xdr:blipFill>
      <xdr:spPr>
        <a:xfrm>
          <a:off x="10401300" y="57207152"/>
          <a:ext cx="4616450" cy="5859103"/>
        </a:xfrm>
        <a:prstGeom prst="rect">
          <a:avLst/>
        </a:prstGeom>
      </xdr:spPr>
    </xdr:pic>
    <xdr:clientData/>
  </xdr:twoCellAnchor>
  <xdr:twoCellAnchor editAs="oneCell">
    <xdr:from>
      <xdr:col>0</xdr:col>
      <xdr:colOff>285750</xdr:colOff>
      <xdr:row>2</xdr:row>
      <xdr:rowOff>8730</xdr:rowOff>
    </xdr:from>
    <xdr:to>
      <xdr:col>11</xdr:col>
      <xdr:colOff>63818</xdr:colOff>
      <xdr:row>46</xdr:row>
      <xdr:rowOff>28901</xdr:rowOff>
    </xdr:to>
    <xdr:pic>
      <xdr:nvPicPr>
        <xdr:cNvPr id="88" name="Picture 87" descr="First floor plan photo">
          <a:extLst>
            <a:ext uri="{FF2B5EF4-FFF2-40B4-BE49-F238E27FC236}">
              <a16:creationId xmlns:a16="http://schemas.microsoft.com/office/drawing/2014/main" id="{0AEE14CB-4B53-445B-A47E-E2964A9031E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285750" y="456405"/>
          <a:ext cx="6483668" cy="7983071"/>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12</xdr:col>
      <xdr:colOff>554831</xdr:colOff>
      <xdr:row>1</xdr:row>
      <xdr:rowOff>168275</xdr:rowOff>
    </xdr:from>
    <xdr:to>
      <xdr:col>23</xdr:col>
      <xdr:colOff>135290</xdr:colOff>
      <xdr:row>45</xdr:row>
      <xdr:rowOff>111918</xdr:rowOff>
    </xdr:to>
    <xdr:pic>
      <xdr:nvPicPr>
        <xdr:cNvPr id="89" name="Picture 88" descr="Second floor plan photo">
          <a:extLst>
            <a:ext uri="{FF2B5EF4-FFF2-40B4-BE49-F238E27FC236}">
              <a16:creationId xmlns:a16="http://schemas.microsoft.com/office/drawing/2014/main" id="{4BEB24F7-99E7-82F9-07CF-688CD4FA9E7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7870031" y="434975"/>
          <a:ext cx="6286059" cy="7906543"/>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1</xdr:col>
      <xdr:colOff>21272</xdr:colOff>
      <xdr:row>49</xdr:row>
      <xdr:rowOff>27146</xdr:rowOff>
    </xdr:from>
    <xdr:to>
      <xdr:col>7</xdr:col>
      <xdr:colOff>514622</xdr:colOff>
      <xdr:row>61</xdr:row>
      <xdr:rowOff>83411</xdr:rowOff>
    </xdr:to>
    <xdr:pic>
      <xdr:nvPicPr>
        <xdr:cNvPr id="90" name="Picture 89" descr="Outside facade view">
          <a:extLst>
            <a:ext uri="{FF2B5EF4-FFF2-40B4-BE49-F238E27FC236}">
              <a16:creationId xmlns:a16="http://schemas.microsoft.com/office/drawing/2014/main" id="{68BF627C-1FD0-5612-08AB-9460624B026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630872" y="8980646"/>
          <a:ext cx="4150950" cy="2227965"/>
        </a:xfrm>
        <a:prstGeom prst="rect">
          <a:avLst/>
        </a:prstGeom>
      </xdr:spPr>
    </xdr:pic>
    <xdr:clientData/>
  </xdr:twoCellAnchor>
  <xdr:twoCellAnchor editAs="oneCell">
    <xdr:from>
      <xdr:col>0</xdr:col>
      <xdr:colOff>609283</xdr:colOff>
      <xdr:row>62</xdr:row>
      <xdr:rowOff>164306</xdr:rowOff>
    </xdr:from>
    <xdr:to>
      <xdr:col>7</xdr:col>
      <xdr:colOff>545646</xdr:colOff>
      <xdr:row>75</xdr:row>
      <xdr:rowOff>66675</xdr:rowOff>
    </xdr:to>
    <xdr:pic>
      <xdr:nvPicPr>
        <xdr:cNvPr id="91" name="Picture 90" descr="Outside facade view">
          <a:extLst>
            <a:ext uri="{FF2B5EF4-FFF2-40B4-BE49-F238E27FC236}">
              <a16:creationId xmlns:a16="http://schemas.microsoft.com/office/drawing/2014/main" id="{966A8142-F4EA-02D7-7748-B083F6163A7C}"/>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609283" y="11470481"/>
          <a:ext cx="4203563" cy="2255044"/>
        </a:xfrm>
        <a:prstGeom prst="rect">
          <a:avLst/>
        </a:prstGeom>
      </xdr:spPr>
    </xdr:pic>
    <xdr:clientData/>
  </xdr:twoCellAnchor>
  <xdr:twoCellAnchor editAs="oneCell">
    <xdr:from>
      <xdr:col>9</xdr:col>
      <xdr:colOff>39846</xdr:colOff>
      <xdr:row>62</xdr:row>
      <xdr:rowOff>142876</xdr:rowOff>
    </xdr:from>
    <xdr:to>
      <xdr:col>15</xdr:col>
      <xdr:colOff>497650</xdr:colOff>
      <xdr:row>75</xdr:row>
      <xdr:rowOff>11974</xdr:rowOff>
    </xdr:to>
    <xdr:pic>
      <xdr:nvPicPr>
        <xdr:cNvPr id="92" name="Picture 91" descr="Outside facade view">
          <a:extLst>
            <a:ext uri="{FF2B5EF4-FFF2-40B4-BE49-F238E27FC236}">
              <a16:creationId xmlns:a16="http://schemas.microsoft.com/office/drawing/2014/main" id="{0B68022B-7924-E73D-A7BA-D18D6C5D945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a:off x="5526246" y="11449051"/>
          <a:ext cx="4115404" cy="2221773"/>
        </a:xfrm>
        <a:prstGeom prst="rect">
          <a:avLst/>
        </a:prstGeom>
      </xdr:spPr>
    </xdr:pic>
    <xdr:clientData/>
  </xdr:twoCellAnchor>
  <xdr:twoCellAnchor editAs="oneCell">
    <xdr:from>
      <xdr:col>9</xdr:col>
      <xdr:colOff>39211</xdr:colOff>
      <xdr:row>48</xdr:row>
      <xdr:rowOff>180657</xdr:rowOff>
    </xdr:from>
    <xdr:to>
      <xdr:col>15</xdr:col>
      <xdr:colOff>517092</xdr:colOff>
      <xdr:row>61</xdr:row>
      <xdr:rowOff>58010</xdr:rowOff>
    </xdr:to>
    <xdr:pic>
      <xdr:nvPicPr>
        <xdr:cNvPr id="93" name="Picture 92" descr="Outside facade view">
          <a:extLst>
            <a:ext uri="{FF2B5EF4-FFF2-40B4-BE49-F238E27FC236}">
              <a16:creationId xmlns:a16="http://schemas.microsoft.com/office/drawing/2014/main" id="{3EE4A0D7-694A-A4B3-B7F1-080FA802889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5525611" y="8953182"/>
          <a:ext cx="4135481" cy="2230028"/>
        </a:xfrm>
        <a:prstGeom prst="rect">
          <a:avLst/>
        </a:prstGeom>
      </xdr:spPr>
    </xdr:pic>
    <xdr:clientData/>
  </xdr:twoCellAnchor>
  <xdr:twoCellAnchor editAs="oneCell">
    <xdr:from>
      <xdr:col>1</xdr:col>
      <xdr:colOff>151042</xdr:colOff>
      <xdr:row>81</xdr:row>
      <xdr:rowOff>155416</xdr:rowOff>
    </xdr:from>
    <xdr:to>
      <xdr:col>17</xdr:col>
      <xdr:colOff>208324</xdr:colOff>
      <xdr:row>110</xdr:row>
      <xdr:rowOff>19049</xdr:rowOff>
    </xdr:to>
    <xdr:pic>
      <xdr:nvPicPr>
        <xdr:cNvPr id="94" name="Picture 93" descr="CTEI project - rendering 6-23 photo&#10;">
          <a:extLst>
            <a:ext uri="{FF2B5EF4-FFF2-40B4-BE49-F238E27FC236}">
              <a16:creationId xmlns:a16="http://schemas.microsoft.com/office/drawing/2014/main" id="{ECDB1702-7B1B-3CFE-DB90-8EB56FCB619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0642" y="14900116"/>
          <a:ext cx="9810882" cy="5111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151924</xdr:colOff>
      <xdr:row>114</xdr:row>
      <xdr:rowOff>54769</xdr:rowOff>
    </xdr:from>
    <xdr:to>
      <xdr:col>15</xdr:col>
      <xdr:colOff>172503</xdr:colOff>
      <xdr:row>138</xdr:row>
      <xdr:rowOff>93662</xdr:rowOff>
    </xdr:to>
    <xdr:pic>
      <xdr:nvPicPr>
        <xdr:cNvPr id="95" name="Picture 94" descr="CTEI project - rendering photo&#10;">
          <a:extLst>
            <a:ext uri="{FF2B5EF4-FFF2-40B4-BE49-F238E27FC236}">
              <a16:creationId xmlns:a16="http://schemas.microsoft.com/office/drawing/2014/main" id="{17554A6C-A644-DFCF-77E0-2E53009F058D}"/>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val="0"/>
            </a:ext>
          </a:extLst>
        </a:blip>
        <a:srcRect/>
        <a:stretch>
          <a:fillRect/>
        </a:stretch>
      </xdr:blipFill>
      <xdr:spPr bwMode="auto">
        <a:xfrm>
          <a:off x="761524" y="20771644"/>
          <a:ext cx="8554979" cy="4382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267811</xdr:colOff>
      <xdr:row>114</xdr:row>
      <xdr:rowOff>57151</xdr:rowOff>
    </xdr:from>
    <xdr:to>
      <xdr:col>28</xdr:col>
      <xdr:colOff>245145</xdr:colOff>
      <xdr:row>139</xdr:row>
      <xdr:rowOff>19844</xdr:rowOff>
    </xdr:to>
    <xdr:pic>
      <xdr:nvPicPr>
        <xdr:cNvPr id="96" name="Picture 95" descr="CTEI project - rendering photo">
          <a:extLst>
            <a:ext uri="{FF2B5EF4-FFF2-40B4-BE49-F238E27FC236}">
              <a16:creationId xmlns:a16="http://schemas.microsoft.com/office/drawing/2014/main" id="{5C62BA71-C84B-97EF-915D-6F3584F78F64}"/>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10021411" y="20774026"/>
          <a:ext cx="7292534" cy="44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244793</xdr:colOff>
      <xdr:row>141</xdr:row>
      <xdr:rowOff>103982</xdr:rowOff>
    </xdr:from>
    <xdr:to>
      <xdr:col>14</xdr:col>
      <xdr:colOff>411480</xdr:colOff>
      <xdr:row>163</xdr:row>
      <xdr:rowOff>151524</xdr:rowOff>
    </xdr:to>
    <xdr:pic>
      <xdr:nvPicPr>
        <xdr:cNvPr id="97" name="Picture 96" descr="June site work">
          <a:extLst>
            <a:ext uri="{FF2B5EF4-FFF2-40B4-BE49-F238E27FC236}">
              <a16:creationId xmlns:a16="http://schemas.microsoft.com/office/drawing/2014/main" id="{8E6D3CDF-5A10-69A6-1A84-95434C4EF4CF}"/>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val="0"/>
            </a:ext>
          </a:extLst>
        </a:blip>
        <a:stretch>
          <a:fillRect/>
        </a:stretch>
      </xdr:blipFill>
      <xdr:spPr>
        <a:xfrm>
          <a:off x="854393" y="25707182"/>
          <a:ext cx="8091487" cy="402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peters@wvc.ed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6"/>
  <sheetViews>
    <sheetView showGridLines="0" tabSelected="1" zoomScaleNormal="100" workbookViewId="0"/>
  </sheetViews>
  <sheetFormatPr defaultColWidth="9.36328125" defaultRowHeight="14.5" x14ac:dyDescent="0.35"/>
  <cols>
    <col min="1" max="1" width="1.54296875" customWidth="1"/>
    <col min="2" max="2" width="35.453125" customWidth="1"/>
    <col min="3" max="7" width="14.54296875" customWidth="1"/>
    <col min="8" max="8" width="16" bestFit="1" customWidth="1"/>
    <col min="9" max="9" width="14.54296875" customWidth="1"/>
    <col min="10" max="10" width="1.54296875" customWidth="1"/>
  </cols>
  <sheetData>
    <row r="1" spans="1:10" ht="21.5" thickTop="1" x14ac:dyDescent="0.5">
      <c r="A1" s="51"/>
      <c r="B1" s="124" t="s">
        <v>0</v>
      </c>
      <c r="C1" s="124"/>
      <c r="D1" s="124"/>
      <c r="E1" s="124"/>
      <c r="F1" s="124"/>
      <c r="G1" s="124"/>
      <c r="H1" s="124"/>
      <c r="I1" s="124"/>
      <c r="J1" s="52"/>
    </row>
    <row r="2" spans="1:10" x14ac:dyDescent="0.35">
      <c r="A2" s="53"/>
      <c r="B2" s="97"/>
      <c r="C2" s="97"/>
      <c r="D2" s="97"/>
      <c r="E2" s="97" t="s">
        <v>1</v>
      </c>
      <c r="F2" s="97"/>
      <c r="G2" s="97"/>
      <c r="H2" s="97"/>
      <c r="I2" s="97"/>
      <c r="J2" s="54"/>
    </row>
    <row r="3" spans="1:10" ht="21" x14ac:dyDescent="0.5">
      <c r="A3" s="53"/>
      <c r="B3" s="125" t="s">
        <v>2</v>
      </c>
      <c r="C3" s="125"/>
      <c r="D3" s="125"/>
      <c r="E3" s="125"/>
      <c r="F3" s="125"/>
      <c r="G3" s="125"/>
      <c r="H3" s="125"/>
      <c r="I3" s="125"/>
      <c r="J3" s="98"/>
    </row>
    <row r="4" spans="1:10" ht="21" customHeight="1" x14ac:dyDescent="0.5">
      <c r="A4" s="55"/>
      <c r="B4" s="123" t="s">
        <v>203</v>
      </c>
      <c r="C4" s="123"/>
      <c r="D4" s="123"/>
      <c r="E4" s="123"/>
      <c r="F4" s="123"/>
      <c r="G4" s="123"/>
      <c r="H4" s="123"/>
      <c r="I4" s="123"/>
      <c r="J4" s="99"/>
    </row>
    <row r="5" spans="1:10" s="1" customFormat="1" x14ac:dyDescent="0.35">
      <c r="A5" s="56"/>
      <c r="B5" t="s">
        <v>4</v>
      </c>
      <c r="C5" s="190">
        <v>699</v>
      </c>
      <c r="D5" s="190"/>
      <c r="E5" s="190"/>
      <c r="F5" s="190"/>
      <c r="G5" s="190"/>
      <c r="H5" s="190"/>
      <c r="J5" s="57"/>
    </row>
    <row r="6" spans="1:10" s="1" customFormat="1" x14ac:dyDescent="0.35">
      <c r="A6" s="56"/>
      <c r="B6" t="s">
        <v>5</v>
      </c>
      <c r="C6" s="192" t="s">
        <v>185</v>
      </c>
      <c r="D6" s="193"/>
      <c r="E6" s="193"/>
      <c r="F6" s="193"/>
      <c r="G6" s="193"/>
      <c r="H6" s="194"/>
      <c r="J6" s="57"/>
    </row>
    <row r="7" spans="1:10" s="1" customFormat="1" ht="15" thickBot="1" x14ac:dyDescent="0.4">
      <c r="A7" s="58"/>
      <c r="B7" s="59" t="s">
        <v>6</v>
      </c>
      <c r="C7" s="191">
        <v>40000198</v>
      </c>
      <c r="D7" s="191"/>
      <c r="E7" s="191"/>
      <c r="F7" s="191"/>
      <c r="G7" s="191"/>
      <c r="H7" s="191"/>
      <c r="I7" s="60"/>
      <c r="J7" s="61"/>
    </row>
    <row r="8" spans="1:10" s="1" customFormat="1" ht="10.25" customHeight="1" thickTop="1" x14ac:dyDescent="0.35">
      <c r="A8" s="56"/>
      <c r="B8"/>
      <c r="C8"/>
      <c r="D8" s="113"/>
      <c r="J8" s="57"/>
    </row>
    <row r="9" spans="1:10" s="1" customFormat="1" x14ac:dyDescent="0.35">
      <c r="A9" s="56"/>
      <c r="B9" s="126" t="s">
        <v>7</v>
      </c>
      <c r="C9" s="127"/>
      <c r="D9" s="127"/>
      <c r="E9" s="127"/>
      <c r="F9" s="127"/>
      <c r="G9" s="127"/>
      <c r="H9" s="127"/>
      <c r="I9" s="128"/>
      <c r="J9" s="57"/>
    </row>
    <row r="10" spans="1:10" s="1" customFormat="1" x14ac:dyDescent="0.35">
      <c r="A10" s="56"/>
      <c r="B10" s="15" t="s">
        <v>8</v>
      </c>
      <c r="C10" s="190" t="s">
        <v>186</v>
      </c>
      <c r="D10" s="190"/>
      <c r="E10" s="190"/>
      <c r="F10" s="190"/>
      <c r="G10" s="190"/>
      <c r="H10" s="190"/>
      <c r="I10" s="62"/>
      <c r="J10" s="57"/>
    </row>
    <row r="11" spans="1:10" s="1" customFormat="1" x14ac:dyDescent="0.35">
      <c r="A11" s="56"/>
      <c r="B11" s="15" t="s">
        <v>9</v>
      </c>
      <c r="C11" s="200" t="s">
        <v>187</v>
      </c>
      <c r="D11" s="200"/>
      <c r="E11" s="200"/>
      <c r="F11" s="200"/>
      <c r="G11" s="200"/>
      <c r="H11" s="200"/>
      <c r="I11" s="62"/>
      <c r="J11" s="57"/>
    </row>
    <row r="12" spans="1:10" s="1" customFormat="1" x14ac:dyDescent="0.35">
      <c r="A12" s="56"/>
      <c r="B12" s="18" t="s">
        <v>10</v>
      </c>
      <c r="C12" s="201" t="s">
        <v>188</v>
      </c>
      <c r="D12" s="201"/>
      <c r="E12" s="201"/>
      <c r="F12" s="201"/>
      <c r="G12" s="201"/>
      <c r="H12" s="201"/>
      <c r="I12" s="63"/>
      <c r="J12" s="57"/>
    </row>
    <row r="13" spans="1:10" ht="10.25" customHeight="1" thickBot="1" x14ac:dyDescent="0.4">
      <c r="A13" s="53"/>
      <c r="D13" s="64"/>
      <c r="J13" s="54"/>
    </row>
    <row r="14" spans="1:10" s="65" customFormat="1" ht="27" customHeight="1" thickTop="1" thickBot="1" x14ac:dyDescent="0.4">
      <c r="A14" s="129" t="s">
        <v>11</v>
      </c>
      <c r="B14" s="130"/>
      <c r="C14" s="130"/>
      <c r="D14" s="130"/>
      <c r="E14" s="130"/>
      <c r="F14" s="130"/>
      <c r="G14" s="130"/>
      <c r="H14" s="130"/>
      <c r="I14" s="130"/>
      <c r="J14" s="131"/>
    </row>
    <row r="15" spans="1:10" ht="10.25" customHeight="1" thickTop="1" x14ac:dyDescent="0.35">
      <c r="A15" s="53"/>
      <c r="D15" s="64"/>
      <c r="J15" s="54"/>
    </row>
    <row r="16" spans="1:10" ht="54" customHeight="1" x14ac:dyDescent="0.35">
      <c r="A16" s="53"/>
      <c r="B16" s="179" t="s">
        <v>201</v>
      </c>
      <c r="C16" s="176" t="s">
        <v>189</v>
      </c>
      <c r="D16" s="177"/>
      <c r="E16" s="177"/>
      <c r="F16" s="177"/>
      <c r="G16" s="177"/>
      <c r="H16" s="177"/>
      <c r="I16" s="178"/>
      <c r="J16" s="54"/>
    </row>
    <row r="17" spans="1:10" ht="6.9" customHeight="1" x14ac:dyDescent="0.35">
      <c r="A17" s="53"/>
      <c r="B17" s="147"/>
      <c r="C17" s="170"/>
      <c r="D17" s="171"/>
      <c r="E17" s="171"/>
      <c r="F17" s="171"/>
      <c r="G17" s="171"/>
      <c r="H17" s="171"/>
      <c r="I17" s="172"/>
      <c r="J17" s="54"/>
    </row>
    <row r="18" spans="1:10" ht="6.9" customHeight="1" x14ac:dyDescent="0.35">
      <c r="A18" s="53"/>
      <c r="B18" s="147"/>
      <c r="C18" s="170"/>
      <c r="D18" s="171"/>
      <c r="E18" s="171"/>
      <c r="F18" s="171"/>
      <c r="G18" s="171"/>
      <c r="H18" s="171"/>
      <c r="I18" s="172"/>
      <c r="J18" s="54"/>
    </row>
    <row r="19" spans="1:10" ht="6.9" customHeight="1" x14ac:dyDescent="0.35">
      <c r="A19" s="53"/>
      <c r="B19" s="147"/>
      <c r="C19" s="173"/>
      <c r="D19" s="174"/>
      <c r="E19" s="174"/>
      <c r="F19" s="174"/>
      <c r="G19" s="174"/>
      <c r="H19" s="174"/>
      <c r="I19" s="175"/>
      <c r="J19" s="54"/>
    </row>
    <row r="20" spans="1:10" ht="10.25" customHeight="1" x14ac:dyDescent="0.35">
      <c r="A20" s="53"/>
      <c r="B20" s="66"/>
      <c r="C20" s="67"/>
      <c r="D20" s="67"/>
      <c r="E20" s="67"/>
      <c r="F20" s="67"/>
      <c r="G20" s="67"/>
      <c r="H20" s="67"/>
      <c r="I20" s="87"/>
      <c r="J20" s="54"/>
    </row>
    <row r="21" spans="1:10" ht="107" customHeight="1" x14ac:dyDescent="0.35">
      <c r="A21" s="53"/>
      <c r="B21" s="180" t="s">
        <v>202</v>
      </c>
      <c r="C21" s="176" t="s">
        <v>204</v>
      </c>
      <c r="D21" s="177"/>
      <c r="E21" s="177"/>
      <c r="F21" s="177"/>
      <c r="G21" s="177"/>
      <c r="H21" s="177"/>
      <c r="I21" s="178"/>
      <c r="J21" s="54"/>
    </row>
    <row r="22" spans="1:10" ht="6" customHeight="1" x14ac:dyDescent="0.35">
      <c r="A22" s="53"/>
      <c r="B22" s="145"/>
      <c r="C22" s="170"/>
      <c r="D22" s="171"/>
      <c r="E22" s="171"/>
      <c r="F22" s="171"/>
      <c r="G22" s="171"/>
      <c r="H22" s="171"/>
      <c r="I22" s="172"/>
      <c r="J22" s="54"/>
    </row>
    <row r="23" spans="1:10" ht="6" customHeight="1" x14ac:dyDescent="0.35">
      <c r="A23" s="53"/>
      <c r="B23" s="145"/>
      <c r="C23" s="170"/>
      <c r="D23" s="171"/>
      <c r="E23" s="171"/>
      <c r="F23" s="171"/>
      <c r="G23" s="171"/>
      <c r="H23" s="171"/>
      <c r="I23" s="172"/>
      <c r="J23" s="54"/>
    </row>
    <row r="24" spans="1:10" ht="6" customHeight="1" x14ac:dyDescent="0.35">
      <c r="A24" s="53"/>
      <c r="B24" s="145"/>
      <c r="C24" s="170"/>
      <c r="D24" s="171"/>
      <c r="E24" s="171"/>
      <c r="F24" s="171"/>
      <c r="G24" s="171"/>
      <c r="H24" s="171"/>
      <c r="I24" s="172"/>
      <c r="J24" s="54"/>
    </row>
    <row r="25" spans="1:10" ht="6" customHeight="1" x14ac:dyDescent="0.35">
      <c r="A25" s="53"/>
      <c r="B25" s="145"/>
      <c r="C25" s="170"/>
      <c r="D25" s="171"/>
      <c r="E25" s="171"/>
      <c r="F25" s="171"/>
      <c r="G25" s="171"/>
      <c r="H25" s="171"/>
      <c r="I25" s="172"/>
      <c r="J25" s="54"/>
    </row>
    <row r="26" spans="1:10" ht="6" customHeight="1" x14ac:dyDescent="0.35">
      <c r="A26" s="53"/>
      <c r="B26" s="145"/>
      <c r="C26" s="170"/>
      <c r="D26" s="171"/>
      <c r="E26" s="171"/>
      <c r="F26" s="171"/>
      <c r="G26" s="171"/>
      <c r="H26" s="171"/>
      <c r="I26" s="172"/>
      <c r="J26" s="54"/>
    </row>
    <row r="27" spans="1:10" ht="5.25" customHeight="1" x14ac:dyDescent="0.35">
      <c r="A27" s="53"/>
      <c r="B27" s="146"/>
      <c r="C27" s="173"/>
      <c r="D27" s="174"/>
      <c r="E27" s="174"/>
      <c r="F27" s="174"/>
      <c r="G27" s="174"/>
      <c r="H27" s="174"/>
      <c r="I27" s="175"/>
      <c r="J27" s="54"/>
    </row>
    <row r="28" spans="1:10" ht="10.25" customHeight="1" x14ac:dyDescent="0.35">
      <c r="A28" s="53"/>
      <c r="D28" s="64"/>
      <c r="J28" s="54"/>
    </row>
    <row r="29" spans="1:10" s="1" customFormat="1" x14ac:dyDescent="0.35">
      <c r="A29" s="56"/>
      <c r="B29" s="126" t="s">
        <v>12</v>
      </c>
      <c r="C29" s="127"/>
      <c r="D29" s="127"/>
      <c r="E29" s="127"/>
      <c r="F29" s="127"/>
      <c r="G29" s="127"/>
      <c r="H29" s="127"/>
      <c r="I29" s="128"/>
      <c r="J29" s="57"/>
    </row>
    <row r="30" spans="1:10" ht="15" customHeight="1" x14ac:dyDescent="0.35">
      <c r="A30" s="53"/>
      <c r="B30" s="68"/>
      <c r="C30" s="132" t="s">
        <v>13</v>
      </c>
      <c r="D30" s="133"/>
      <c r="E30" s="133"/>
      <c r="F30" s="133"/>
      <c r="G30" s="134"/>
      <c r="H30" s="134"/>
      <c r="I30" s="148"/>
      <c r="J30" s="54"/>
    </row>
    <row r="31" spans="1:10" ht="15" customHeight="1" thickBot="1" x14ac:dyDescent="0.4">
      <c r="A31" s="53"/>
      <c r="B31" s="68"/>
      <c r="C31" s="132" t="s">
        <v>14</v>
      </c>
      <c r="D31" s="135"/>
      <c r="E31" s="132" t="s">
        <v>15</v>
      </c>
      <c r="F31" s="133"/>
      <c r="G31" s="133"/>
      <c r="H31" s="13"/>
      <c r="I31" s="149"/>
      <c r="J31" s="54"/>
    </row>
    <row r="32" spans="1:10" s="1" customFormat="1" ht="29" x14ac:dyDescent="0.35">
      <c r="A32" s="56"/>
      <c r="B32" s="10" t="s">
        <v>18</v>
      </c>
      <c r="C32" s="69" t="s">
        <v>19</v>
      </c>
      <c r="D32" s="4" t="s">
        <v>20</v>
      </c>
      <c r="E32" s="4" t="s">
        <v>21</v>
      </c>
      <c r="F32" s="4" t="s">
        <v>22</v>
      </c>
      <c r="G32" s="5" t="s">
        <v>23</v>
      </c>
      <c r="H32" s="118" t="s">
        <v>16</v>
      </c>
      <c r="I32" s="119"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199</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3243696.31</v>
      </c>
      <c r="D38" s="45">
        <f>SUM(D39:D42)</f>
        <v>0</v>
      </c>
      <c r="E38" s="45">
        <f>SUM(E39:E42)</f>
        <v>0</v>
      </c>
      <c r="F38" s="45">
        <f>SUM(F39:F42)</f>
        <v>0</v>
      </c>
      <c r="G38" s="46">
        <f>SUM(G39:G42)</f>
        <v>0</v>
      </c>
      <c r="H38" s="47">
        <f>SUM(C38:G38)</f>
        <v>3243696.31</v>
      </c>
      <c r="I38" s="7"/>
      <c r="J38" s="54"/>
    </row>
    <row r="39" spans="1:10" x14ac:dyDescent="0.35">
      <c r="A39" s="53"/>
      <c r="B39" s="8" t="s">
        <v>199</v>
      </c>
      <c r="C39" s="100">
        <v>3243696.31</v>
      </c>
      <c r="D39" s="101"/>
      <c r="E39" s="101"/>
      <c r="F39" s="101"/>
      <c r="G39" s="102"/>
      <c r="H39" s="9">
        <f>SUM(C39:G39)</f>
        <v>3243696.31</v>
      </c>
      <c r="I39" s="103" t="s">
        <v>192</v>
      </c>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SUM(C44:C48)</f>
        <v>4437556.37</v>
      </c>
      <c r="D43" s="45">
        <f>SUM(D44:D48)</f>
        <v>31848645.489999998</v>
      </c>
      <c r="E43" s="45">
        <f>SUM(E44:E48)</f>
        <v>9502391.5099999998</v>
      </c>
      <c r="F43" s="45">
        <f>SUM(F44:F48)</f>
        <v>2420365</v>
      </c>
      <c r="G43" s="46">
        <f>SUM(G44:G48)</f>
        <v>4000000</v>
      </c>
      <c r="H43" s="47">
        <f>SUM(C43:G43)</f>
        <v>52208958.369999997</v>
      </c>
      <c r="I43" s="7"/>
      <c r="J43" s="54"/>
    </row>
    <row r="44" spans="1:10" x14ac:dyDescent="0.35">
      <c r="A44" s="53"/>
      <c r="B44" s="8" t="s">
        <v>199</v>
      </c>
      <c r="C44" s="100">
        <v>4437556.37</v>
      </c>
      <c r="D44" s="101">
        <v>31848645.489999998</v>
      </c>
      <c r="E44" s="101">
        <f>9502388.51+3</f>
        <v>9502391.5099999998</v>
      </c>
      <c r="F44" s="101">
        <v>2420365</v>
      </c>
      <c r="G44" s="102"/>
      <c r="H44" s="9">
        <f>SUM(C44:G44)</f>
        <v>48208958.369999997</v>
      </c>
      <c r="I44" s="103" t="s">
        <v>193</v>
      </c>
      <c r="J44" s="54"/>
    </row>
    <row r="45" spans="1:10" x14ac:dyDescent="0.35">
      <c r="A45" s="53"/>
      <c r="B45" s="96" t="s">
        <v>25</v>
      </c>
      <c r="C45" s="100"/>
      <c r="D45" s="101"/>
      <c r="E45" s="101"/>
      <c r="F45" s="101"/>
      <c r="G45" s="102"/>
      <c r="H45" s="9">
        <f>SUM(C45:G45)</f>
        <v>0</v>
      </c>
      <c r="I45" s="103"/>
      <c r="J45" s="54"/>
    </row>
    <row r="46" spans="1:10" x14ac:dyDescent="0.35">
      <c r="A46" s="53"/>
      <c r="B46" s="96" t="s">
        <v>190</v>
      </c>
      <c r="C46" s="100"/>
      <c r="D46" s="101"/>
      <c r="E46" s="101"/>
      <c r="F46" s="101"/>
      <c r="G46" s="102">
        <v>700000</v>
      </c>
      <c r="H46" s="9">
        <f t="shared" ref="H46" si="2">SUM(C46:G46)</f>
        <v>700000</v>
      </c>
      <c r="I46" s="103" t="s">
        <v>194</v>
      </c>
      <c r="J46" s="54"/>
    </row>
    <row r="47" spans="1:10" x14ac:dyDescent="0.35">
      <c r="A47" s="53"/>
      <c r="B47" s="96" t="s">
        <v>190</v>
      </c>
      <c r="C47" s="100"/>
      <c r="D47" s="101"/>
      <c r="E47" s="101"/>
      <c r="F47" s="101"/>
      <c r="G47" s="102">
        <v>3300000</v>
      </c>
      <c r="H47" s="9">
        <f t="shared" ref="H47:H48" si="3">SUM(C47:G47)</f>
        <v>3300000</v>
      </c>
      <c r="I47" s="103" t="s">
        <v>191</v>
      </c>
      <c r="J47" s="54"/>
    </row>
    <row r="48" spans="1:10" x14ac:dyDescent="0.35">
      <c r="A48" s="53"/>
      <c r="B48" s="95" t="s">
        <v>27</v>
      </c>
      <c r="C48" s="100"/>
      <c r="D48" s="101"/>
      <c r="E48" s="101"/>
      <c r="F48" s="101"/>
      <c r="G48" s="102"/>
      <c r="H48" s="9">
        <f t="shared" si="3"/>
        <v>0</v>
      </c>
      <c r="I48" s="103"/>
      <c r="J48" s="54"/>
    </row>
    <row r="49" spans="1:10" s="1" customFormat="1" ht="15" thickBot="1" x14ac:dyDescent="0.4">
      <c r="A49" s="56"/>
      <c r="B49" s="10" t="s">
        <v>30</v>
      </c>
      <c r="C49" s="48">
        <f>C33+C38+C43</f>
        <v>7681252.6799999997</v>
      </c>
      <c r="D49" s="48">
        <f>D33+D38+D43</f>
        <v>31848645.489999998</v>
      </c>
      <c r="E49" s="48">
        <f>E33+E38+E43</f>
        <v>9502391.5099999998</v>
      </c>
      <c r="F49" s="48">
        <f>F33+F38+F43</f>
        <v>2420365</v>
      </c>
      <c r="G49" s="49">
        <f>G33+G38+G43</f>
        <v>4000000</v>
      </c>
      <c r="H49" s="50">
        <f>SUM(C49:G49)</f>
        <v>55452654.68</v>
      </c>
      <c r="I49" s="7"/>
      <c r="J49" s="57"/>
    </row>
    <row r="50" spans="1:10" s="1" customFormat="1" ht="10.25" customHeight="1" x14ac:dyDescent="0.35">
      <c r="A50" s="56"/>
      <c r="C50" s="70"/>
      <c r="D50" s="70"/>
      <c r="J50" s="57"/>
    </row>
    <row r="51" spans="1:10" s="1" customFormat="1" x14ac:dyDescent="0.35">
      <c r="A51" s="56"/>
      <c r="B51" s="136" t="s">
        <v>31</v>
      </c>
      <c r="C51" s="137"/>
      <c r="D51" s="137"/>
      <c r="E51" s="137"/>
      <c r="F51" s="137"/>
      <c r="G51" s="137"/>
      <c r="H51" s="137"/>
      <c r="I51" s="138"/>
      <c r="J51" s="57"/>
    </row>
    <row r="52" spans="1:10" x14ac:dyDescent="0.35">
      <c r="A52" s="53"/>
      <c r="B52" s="71" t="s">
        <v>32</v>
      </c>
      <c r="C52" s="205" t="s">
        <v>179</v>
      </c>
      <c r="D52" s="205"/>
      <c r="E52" s="204" t="s">
        <v>33</v>
      </c>
      <c r="F52" s="204"/>
      <c r="G52" s="202" t="s">
        <v>93</v>
      </c>
      <c r="H52" s="202"/>
      <c r="I52" s="16"/>
      <c r="J52" s="54"/>
    </row>
    <row r="53" spans="1:10" x14ac:dyDescent="0.35">
      <c r="A53" s="53"/>
      <c r="B53" s="15" t="s">
        <v>200</v>
      </c>
      <c r="C53" s="206">
        <v>0</v>
      </c>
      <c r="D53" s="207"/>
      <c r="E53" t="s">
        <v>34</v>
      </c>
      <c r="G53" s="203" t="s">
        <v>92</v>
      </c>
      <c r="H53" s="203"/>
      <c r="I53" s="16"/>
      <c r="J53" s="54"/>
    </row>
    <row r="54" spans="1:10" x14ac:dyDescent="0.35">
      <c r="A54" s="53"/>
      <c r="B54" s="18" t="s">
        <v>35</v>
      </c>
      <c r="C54" s="203" t="s">
        <v>95</v>
      </c>
      <c r="D54" s="203"/>
      <c r="E54" s="19" t="s">
        <v>36</v>
      </c>
      <c r="F54" s="19"/>
      <c r="G54" s="203" t="s">
        <v>92</v>
      </c>
      <c r="H54" s="203"/>
      <c r="I54" s="20"/>
      <c r="J54" s="54"/>
    </row>
    <row r="55" spans="1:10" ht="10.25" customHeight="1" x14ac:dyDescent="0.35">
      <c r="A55" s="53"/>
      <c r="J55" s="54"/>
    </row>
    <row r="56" spans="1:10" x14ac:dyDescent="0.35">
      <c r="A56" s="53"/>
      <c r="B56" s="136" t="s">
        <v>37</v>
      </c>
      <c r="C56" s="137"/>
      <c r="D56" s="137"/>
      <c r="E56" s="137"/>
      <c r="F56" s="137"/>
      <c r="G56" s="137"/>
      <c r="H56" s="137"/>
      <c r="I56" s="138"/>
      <c r="J56" s="54"/>
    </row>
    <row r="57" spans="1:10" ht="75" customHeight="1" x14ac:dyDescent="0.35">
      <c r="A57" s="53"/>
      <c r="B57" s="144" t="s">
        <v>38</v>
      </c>
      <c r="C57" s="144"/>
      <c r="D57" s="144"/>
      <c r="E57" s="69" t="s">
        <v>39</v>
      </c>
      <c r="F57" s="69" t="s">
        <v>40</v>
      </c>
      <c r="G57" s="69" t="str">
        <f>IF(FCOR=TRUE, "Actuals at Final Completion", "Actuals to Date")</f>
        <v>Actuals to Date</v>
      </c>
      <c r="H57" s="88" t="s">
        <v>41</v>
      </c>
      <c r="I57" s="11" t="s">
        <v>17</v>
      </c>
      <c r="J57" s="54"/>
    </row>
    <row r="58" spans="1:10" x14ac:dyDescent="0.35">
      <c r="A58" s="53"/>
      <c r="B58" s="12" t="s">
        <v>42</v>
      </c>
      <c r="C58" s="13"/>
      <c r="D58" s="14"/>
      <c r="E58" s="159">
        <v>69980</v>
      </c>
      <c r="F58" s="159">
        <v>61085</v>
      </c>
      <c r="G58" s="105"/>
      <c r="H58" s="89">
        <f>IF($H$57=Lists!$D$8, IFERROR(F58-E58, ""), IF($H$57=Lists!$D$9, IFERROR(G58-E58, ""), IFERROR(G58-F58, "")))</f>
        <v>-61085</v>
      </c>
      <c r="I58" s="112"/>
      <c r="J58" s="54"/>
    </row>
    <row r="59" spans="1:10" x14ac:dyDescent="0.35">
      <c r="A59" s="53"/>
      <c r="B59" s="15" t="s">
        <v>43</v>
      </c>
      <c r="D59" s="16"/>
      <c r="E59" s="159">
        <v>54190</v>
      </c>
      <c r="F59" s="159">
        <v>44722</v>
      </c>
      <c r="G59" s="105"/>
      <c r="H59" s="89">
        <f>IF($H$57=Lists!$D$8, IFERROR(F59-E59, ""), IF($H$57=Lists!$D$9, IFERROR(G59-E59, ""), IFERROR(G59-F59, "")))</f>
        <v>-44722</v>
      </c>
      <c r="I59" s="112"/>
      <c r="J59" s="54"/>
    </row>
    <row r="60" spans="1:10" x14ac:dyDescent="0.35">
      <c r="A60" s="53"/>
      <c r="B60" s="15" t="s">
        <v>44</v>
      </c>
      <c r="D60" s="16"/>
      <c r="E60" s="17">
        <f>IFERROR(E59/E58, "")</f>
        <v>0.77436410402972278</v>
      </c>
      <c r="F60" s="17">
        <f t="shared" ref="F60:G60" si="4">IFERROR(F59/F58, "")</f>
        <v>0.73212736350986329</v>
      </c>
      <c r="G60" s="17" t="str">
        <f t="shared" si="4"/>
        <v/>
      </c>
      <c r="H60" s="90" t="str">
        <f t="shared" ref="H60" si="5">IFERROR(G60-F60, "")</f>
        <v/>
      </c>
      <c r="I60" s="72"/>
      <c r="J60" s="54"/>
    </row>
    <row r="61" spans="1:10" x14ac:dyDescent="0.35">
      <c r="A61" s="53"/>
      <c r="B61" s="15" t="s">
        <v>45</v>
      </c>
      <c r="D61" s="16"/>
      <c r="E61" s="104"/>
      <c r="F61" s="104"/>
      <c r="G61" s="105"/>
      <c r="H61" s="91">
        <f>IF($H$57=Lists!$D$8, IFERROR(F61-E61, ""), IF($H$57=Lists!$D$9, IFERROR(G61-E61, ""), IFERROR(G61-F61, "")))</f>
        <v>0</v>
      </c>
      <c r="I61" s="112"/>
      <c r="J61" s="54"/>
    </row>
    <row r="62" spans="1:10" x14ac:dyDescent="0.35">
      <c r="A62" s="53"/>
      <c r="B62" s="18" t="s">
        <v>46</v>
      </c>
      <c r="C62" s="19"/>
      <c r="D62" s="20"/>
      <c r="E62" s="160">
        <v>53596</v>
      </c>
      <c r="F62" s="160">
        <v>53596</v>
      </c>
      <c r="G62" s="105"/>
      <c r="H62" s="91">
        <f>IF($H$57=Lists!$D$8, IFERROR(F62-E62, ""), IF($H$57=Lists!$D$9, IFERROR(G62-E62, ""), IFERROR(G62-F62, "")))</f>
        <v>-53596</v>
      </c>
      <c r="I62" s="157" t="s">
        <v>195</v>
      </c>
      <c r="J62" s="54"/>
    </row>
    <row r="63" spans="1:10" x14ac:dyDescent="0.35">
      <c r="A63" s="53"/>
      <c r="B63" s="15" t="s">
        <v>47</v>
      </c>
      <c r="E63" s="21">
        <f>IFERROR(E92/E58, "")</f>
        <v>499.21724778508144</v>
      </c>
      <c r="F63" s="21">
        <f>IFERROR(F92/F58, "")</f>
        <v>730.88540558238515</v>
      </c>
      <c r="G63" s="21" t="str">
        <f>IFERROR(G92/G58, "")</f>
        <v/>
      </c>
      <c r="H63" s="92" t="str">
        <f>IF($H$57=Lists!$D$8, IFERROR(F63-E63, ""), IF($H$57=Lists!$D$9, IFERROR(G63-E63, ""), IFERROR(G63-F63, "")))</f>
        <v/>
      </c>
      <c r="I63" s="73"/>
      <c r="J63" s="54"/>
    </row>
    <row r="64" spans="1:10" x14ac:dyDescent="0.35">
      <c r="A64" s="53"/>
      <c r="B64" s="18" t="s">
        <v>48</v>
      </c>
      <c r="C64" s="19"/>
      <c r="D64" s="20"/>
      <c r="E64" s="22">
        <f>IFERROR(E98/E58, "")</f>
        <v>569.31366104601318</v>
      </c>
      <c r="F64" s="22">
        <f>IFERROR(F98/F58, "")</f>
        <v>825.59600556601458</v>
      </c>
      <c r="G64" s="22" t="str">
        <f>IFERROR(G98/G58, "")</f>
        <v/>
      </c>
      <c r="H64" s="92" t="str">
        <f>IF($H$57=Lists!$D$8, IFERROR(F64-E64, ""), IF($H$57=Lists!$D$9, IFERROR(G64-E64, ""), IFERROR(G64-F64, "")))</f>
        <v/>
      </c>
      <c r="I64" s="74"/>
      <c r="J64" s="54"/>
    </row>
    <row r="65" spans="1:10" x14ac:dyDescent="0.35">
      <c r="A65" s="53"/>
      <c r="B65" s="139" t="s">
        <v>49</v>
      </c>
      <c r="C65" s="140"/>
      <c r="D65" s="140"/>
      <c r="E65" s="140"/>
      <c r="F65" s="140"/>
      <c r="G65" s="140"/>
      <c r="H65" s="140"/>
      <c r="I65" s="141"/>
      <c r="J65" s="54"/>
    </row>
    <row r="66" spans="1:10" x14ac:dyDescent="0.35">
      <c r="A66" s="53"/>
      <c r="B66" s="12" t="s">
        <v>50</v>
      </c>
      <c r="C66" s="13"/>
      <c r="D66" s="14"/>
      <c r="E66" s="161">
        <v>44713</v>
      </c>
      <c r="F66" s="161">
        <v>44713</v>
      </c>
      <c r="G66" s="162">
        <v>44784</v>
      </c>
      <c r="H66" s="89" t="str">
        <f>IF(SUM(E66:G66)=0, "", IF($H$57=Lists!$D$8, IFERROR(MROUND(CONVERT(F66-E66,"day","yr")*12, 0.5)&amp;" mo.", ""), IF($H$57=Lists!$D$9, IFERROR(MROUND(CONVERT(G66-E66,"day","yr")*12, 0.5)&amp;" mo.", ""), IFERROR(MROUND(CONVERT(G66-F66,"day","yr")*12, 0.5)&amp;" mo.", ""))))</f>
        <v>2.5 mo.</v>
      </c>
      <c r="I66" s="112"/>
      <c r="J66" s="54"/>
    </row>
    <row r="67" spans="1:10" x14ac:dyDescent="0.35">
      <c r="A67" s="53"/>
      <c r="B67" s="15" t="s">
        <v>51</v>
      </c>
      <c r="D67" s="16"/>
      <c r="E67" s="161">
        <v>44743</v>
      </c>
      <c r="F67" s="161">
        <v>44743</v>
      </c>
      <c r="G67" s="162">
        <v>45887</v>
      </c>
      <c r="H67" s="89" t="str">
        <f>IF(SUM(E67:G67)=0, "", IF($H$57=Lists!$D$8, IFERROR(MROUND(CONVERT(F67-E67,"day","yr")*12, 0.5)&amp;" mo.", ""), IF($H$57=Lists!$D$9, IFERROR(MROUND(CONVERT(G67-E67,"day","yr")*12, 0.5)&amp;" mo.", ""), IFERROR(MROUND(CONVERT(G67-F67,"day","yr")*12, 0.5)&amp;" mo.", ""))))</f>
        <v>37.5 mo.</v>
      </c>
      <c r="I67" s="112"/>
      <c r="J67" s="54"/>
    </row>
    <row r="68" spans="1:10" x14ac:dyDescent="0.35">
      <c r="A68" s="53"/>
      <c r="B68" s="15" t="s">
        <v>52</v>
      </c>
      <c r="D68" s="16"/>
      <c r="E68" s="161">
        <v>45412</v>
      </c>
      <c r="F68" s="161">
        <v>45412</v>
      </c>
      <c r="G68" s="162">
        <v>45594</v>
      </c>
      <c r="H68" s="89" t="str">
        <f>IF(SUM(E68:G68)=0, "", IF($H$57=Lists!$D$8, IFERROR(MROUND(CONVERT(F68-E68,"day","yr")*12, 0.5)&amp;" mo.", ""), IF($H$57=Lists!$D$9, IFERROR(MROUND(CONVERT(G68-E68,"day","yr")*12, 0.5)&amp;" mo.", ""), IFERROR(MROUND(CONVERT(G68-F68,"day","yr")*12, 0.5)&amp;" mo.", ""))))</f>
        <v>6 mo.</v>
      </c>
      <c r="I68" s="112"/>
      <c r="J68" s="54"/>
    </row>
    <row r="69" spans="1:10" x14ac:dyDescent="0.35">
      <c r="A69" s="53"/>
      <c r="B69" s="15" t="s">
        <v>53</v>
      </c>
      <c r="D69" s="16"/>
      <c r="E69" s="161"/>
      <c r="F69" s="161">
        <v>45719</v>
      </c>
      <c r="G69" s="162">
        <v>45719</v>
      </c>
      <c r="H69" s="89" t="str">
        <f>IF(SUM(E69:G69)=0, "", IF($H$57=Lists!$D$8, IFERROR(MROUND(CONVERT(F69-E69,"day","yr")*12, 0.5)&amp;" mo.", ""), IF($H$57=Lists!$D$9, IFERROR(MROUND(CONVERT(G69-E69,"day","yr")*12, 0.5)&amp;" mo.", ""), IFERROR(MROUND(CONVERT(G69-F69,"day","yr")*12, 0.5)&amp;" mo.", ""))))</f>
        <v>0 mo.</v>
      </c>
      <c r="I69" s="112"/>
      <c r="J69" s="54"/>
    </row>
    <row r="70" spans="1:10" x14ac:dyDescent="0.35">
      <c r="A70" s="53"/>
      <c r="B70" s="15" t="s">
        <v>54</v>
      </c>
      <c r="D70" s="16"/>
      <c r="E70" s="161"/>
      <c r="F70" s="161">
        <v>46562</v>
      </c>
      <c r="G70" s="162"/>
      <c r="H70" s="89" t="str">
        <f>IF(SUM(E70:G70)=0, "", IF($H$57=Lists!$D$8, IFERROR(MROUND(CONVERT(F70-E70,"day","yr")*12, 0.5)&amp;" mo.", ""), IF($H$57=Lists!$D$9, IFERROR(MROUND(CONVERT(G70-E70,"day","yr")*12, 0.5)&amp;" mo.", ""), IFERROR(MROUND(CONVERT(G70-F70,"day","yr")*12, 0.5)&amp;" mo.", ""))))</f>
        <v/>
      </c>
      <c r="I70" s="112"/>
      <c r="J70" s="54"/>
    </row>
    <row r="71" spans="1:10" x14ac:dyDescent="0.35">
      <c r="A71" s="53"/>
      <c r="B71" s="18" t="s">
        <v>55</v>
      </c>
      <c r="C71" s="19"/>
      <c r="D71" s="20"/>
      <c r="E71" s="161"/>
      <c r="F71" s="161">
        <v>46595</v>
      </c>
      <c r="G71" s="162"/>
      <c r="H71" s="89" t="str">
        <f>IF(SUM(E71:G71)=0, "", IF($H$57=Lists!$D$8, IFERROR(MROUND(CONVERT(F71-E71,"day","yr")*12, 0.5)&amp;" mo.", ""), IF($H$57=Lists!$D$9, IFERROR(MROUND(CONVERT(G71-E71,"day","yr")*12, 0.5)&amp;" mo.", ""), IFERROR(MROUND(CONVERT(G71-F71,"day","yr")*12, 0.5)&amp;" mo.", ""))))</f>
        <v/>
      </c>
      <c r="I71" s="112"/>
      <c r="J71" s="54"/>
    </row>
    <row r="72" spans="1:10" ht="10.25" customHeight="1" thickBot="1" x14ac:dyDescent="0.4">
      <c r="A72" s="75"/>
      <c r="B72" s="23"/>
      <c r="C72" s="23"/>
      <c r="D72" s="23"/>
      <c r="E72" s="24"/>
      <c r="F72" s="24"/>
      <c r="G72" s="24"/>
      <c r="H72" s="25"/>
      <c r="I72" s="76"/>
      <c r="J72" s="77"/>
    </row>
    <row r="73" spans="1:10" s="65" customFormat="1" ht="27" customHeight="1" thickTop="1" thickBot="1" x14ac:dyDescent="0.4">
      <c r="A73" s="129" t="s">
        <v>56</v>
      </c>
      <c r="B73" s="130"/>
      <c r="C73" s="130"/>
      <c r="D73" s="130"/>
      <c r="E73" s="130"/>
      <c r="F73" s="130"/>
      <c r="G73" s="130"/>
      <c r="H73" s="130"/>
      <c r="I73" s="130"/>
      <c r="J73" s="131"/>
    </row>
    <row r="74" spans="1:10" ht="10.25" customHeight="1" thickTop="1" x14ac:dyDescent="0.35">
      <c r="A74" s="53"/>
      <c r="B74" s="114"/>
      <c r="C74" s="114"/>
      <c r="D74" s="114"/>
      <c r="E74" s="26"/>
      <c r="F74" s="26"/>
      <c r="G74" s="26"/>
      <c r="H74" s="27"/>
      <c r="I74" s="78"/>
      <c r="J74" s="54"/>
    </row>
    <row r="75" spans="1:10" ht="75" customHeight="1" x14ac:dyDescent="0.35">
      <c r="A75" s="53"/>
      <c r="B75" s="144" t="s">
        <v>38</v>
      </c>
      <c r="C75" s="144"/>
      <c r="D75" s="144"/>
      <c r="E75" s="69" t="s">
        <v>57</v>
      </c>
      <c r="F75" s="69" t="s">
        <v>58</v>
      </c>
      <c r="G75" s="69" t="str">
        <f>IF(FCOR=TRUE, "Actual Cost Data at Final Completion", "Actual Costs to Date")</f>
        <v>Actual Costs to Date</v>
      </c>
      <c r="H75" s="69" t="str">
        <f>H57</f>
        <v>Estimate as Currently Funded to Actuals Variance</v>
      </c>
      <c r="I75" s="11" t="s">
        <v>17</v>
      </c>
      <c r="J75" s="54"/>
    </row>
    <row r="76" spans="1:10" x14ac:dyDescent="0.35">
      <c r="A76" s="53"/>
      <c r="B76" s="136" t="s">
        <v>59</v>
      </c>
      <c r="C76" s="137"/>
      <c r="D76" s="137"/>
      <c r="E76" s="137"/>
      <c r="F76" s="137"/>
      <c r="G76" s="137"/>
      <c r="H76" s="137"/>
      <c r="I76" s="138"/>
      <c r="J76" s="54"/>
    </row>
    <row r="77" spans="1:10" x14ac:dyDescent="0.35">
      <c r="A77" s="53"/>
      <c r="B77" s="153"/>
      <c r="C77" s="150"/>
      <c r="D77" s="120" t="s">
        <v>60</v>
      </c>
      <c r="E77" s="106"/>
      <c r="F77" s="106"/>
      <c r="G77" s="106"/>
      <c r="H77" s="93">
        <f>IF($H$57=Lists!$D$8, IFERROR(F77-E77, ""), IF($H$57=Lists!$D$9, IFERROR(G77-E77, ""), IFERROR(G77-F77, "")))</f>
        <v>0</v>
      </c>
      <c r="I77" s="112"/>
      <c r="J77" s="54"/>
    </row>
    <row r="78" spans="1:10" ht="10.25" customHeight="1" x14ac:dyDescent="0.35">
      <c r="A78" s="53"/>
      <c r="B78" s="110"/>
      <c r="C78" s="110"/>
      <c r="D78" s="110"/>
      <c r="E78" s="28"/>
      <c r="F78" s="28"/>
      <c r="G78" s="28"/>
      <c r="H78" s="29"/>
      <c r="I78" s="79"/>
      <c r="J78" s="54"/>
    </row>
    <row r="79" spans="1:10" x14ac:dyDescent="0.35">
      <c r="A79" s="53"/>
      <c r="B79" s="136" t="s">
        <v>61</v>
      </c>
      <c r="C79" s="137"/>
      <c r="D79" s="137"/>
      <c r="E79" s="137"/>
      <c r="F79" s="137"/>
      <c r="G79" s="137"/>
      <c r="H79" s="137"/>
      <c r="I79" s="138"/>
      <c r="J79" s="54"/>
    </row>
    <row r="80" spans="1:10" x14ac:dyDescent="0.35">
      <c r="A80" s="53"/>
      <c r="B80" s="12" t="s">
        <v>62</v>
      </c>
      <c r="C80" s="13"/>
      <c r="D80" s="14"/>
      <c r="E80" s="163">
        <v>428647</v>
      </c>
      <c r="F80" s="163">
        <v>306710</v>
      </c>
      <c r="G80" s="164">
        <v>306709.68000000005</v>
      </c>
      <c r="H80" s="30">
        <f>IF($H$57=Lists!$D$8, IFERROR(F80-E80, ""), IF($H$57=Lists!$D$9, IFERROR(G80-E80, ""), IFERROR(G80-F80, "")))</f>
        <v>-0.31999999994877726</v>
      </c>
      <c r="I80" s="158" t="s">
        <v>196</v>
      </c>
      <c r="J80" s="54"/>
    </row>
    <row r="81" spans="1:10" x14ac:dyDescent="0.35">
      <c r="A81" s="53"/>
      <c r="B81" s="15" t="s">
        <v>63</v>
      </c>
      <c r="D81" s="16"/>
      <c r="E81" s="163">
        <v>1847717</v>
      </c>
      <c r="F81" s="163">
        <v>2126551</v>
      </c>
      <c r="G81" s="164">
        <v>1793432.43</v>
      </c>
      <c r="H81" s="30">
        <f>IF($H$57=Lists!$D$8, IFERROR(F81-E81, ""), IF($H$57=Lists!$D$9, IFERROR(G81-E81, ""), IFERROR(G81-F81, "")))</f>
        <v>-333118.57000000007</v>
      </c>
      <c r="I81" s="158" t="s">
        <v>196</v>
      </c>
      <c r="J81" s="54"/>
    </row>
    <row r="82" spans="1:10" x14ac:dyDescent="0.35">
      <c r="A82" s="53"/>
      <c r="B82" s="15" t="s">
        <v>64</v>
      </c>
      <c r="D82" s="16"/>
      <c r="E82" s="163">
        <v>1160115</v>
      </c>
      <c r="F82" s="163">
        <v>1416470</v>
      </c>
      <c r="G82" s="164">
        <v>1529647.46</v>
      </c>
      <c r="H82" s="30">
        <f>IF($H$57=Lists!$D$8, IFERROR(F82-E82, ""), IF($H$57=Lists!$D$9, IFERROR(G82-E82, ""), IFERROR(G82-F82, "")))</f>
        <v>113177.45999999996</v>
      </c>
      <c r="I82" s="158" t="s">
        <v>197</v>
      </c>
      <c r="J82" s="54"/>
    </row>
    <row r="83" spans="1:10" x14ac:dyDescent="0.35">
      <c r="A83" s="53"/>
      <c r="B83" s="15" t="s">
        <v>65</v>
      </c>
      <c r="D83" s="16"/>
      <c r="E83" s="163">
        <f>689414*1.1008</f>
        <v>758906.93119999999</v>
      </c>
      <c r="F83" s="163">
        <v>912450</v>
      </c>
      <c r="G83" s="163">
        <v>477215.67</v>
      </c>
      <c r="H83" s="30">
        <f>IF($H$57=Lists!$D$8, IFERROR(F83-E83, ""), IF($H$57=Lists!$D$9, IFERROR(G83-E83, ""), IFERROR(G83-F83, "")))</f>
        <v>-435234.33</v>
      </c>
      <c r="I83" s="112"/>
      <c r="J83" s="54"/>
    </row>
    <row r="84" spans="1:10" x14ac:dyDescent="0.35">
      <c r="A84" s="53"/>
      <c r="B84" s="15" t="s">
        <v>66</v>
      </c>
      <c r="D84" s="16"/>
      <c r="E84" s="163">
        <f>1090138-758907</f>
        <v>331231</v>
      </c>
      <c r="F84" s="163"/>
      <c r="G84" s="163">
        <v>177026.34</v>
      </c>
      <c r="H84" s="31">
        <f>IF($H$57=Lists!$D$8, IFERROR(F84-E84, ""), IF($H$57=Lists!$D$9, IFERROR(G84-E84, ""), IFERROR(G84-F84, "")))</f>
        <v>177026.34</v>
      </c>
      <c r="I84" s="112"/>
      <c r="J84" s="54"/>
    </row>
    <row r="85" spans="1:10" x14ac:dyDescent="0.35">
      <c r="A85" s="53"/>
      <c r="B85" s="15" t="s">
        <v>67</v>
      </c>
      <c r="D85" s="16"/>
      <c r="E85" s="163">
        <v>232917</v>
      </c>
      <c r="F85" s="163"/>
      <c r="G85" s="164"/>
      <c r="H85" s="30">
        <f>IF($H$57=Lists!$D$8, IFERROR(F85-E85, ""), IF($H$57=Lists!$D$9, IFERROR(G85-E85, ""), IFERROR(G85-F85, "")))</f>
        <v>0</v>
      </c>
      <c r="I85" s="108"/>
      <c r="J85" s="54"/>
    </row>
    <row r="86" spans="1:10" x14ac:dyDescent="0.35">
      <c r="A86" s="53"/>
      <c r="B86" s="18"/>
      <c r="C86" s="152"/>
      <c r="D86" s="121" t="s">
        <v>68</v>
      </c>
      <c r="E86" s="32">
        <f>SUM(E80:E85)</f>
        <v>4759533.9311999995</v>
      </c>
      <c r="F86" s="32">
        <f>SUM(F80:F85)</f>
        <v>4762181</v>
      </c>
      <c r="G86" s="32">
        <f>SUM(G80:G85)</f>
        <v>4284031.58</v>
      </c>
      <c r="H86" s="33">
        <f>IF($H$57=Lists!$D$8, IFERROR(F86-E86, ""), IF($H$57=Lists!$D$9, IFERROR(G86-E86, ""), IFERROR(G86-F86, "")))</f>
        <v>-478149.41999999993</v>
      </c>
      <c r="I86" s="80"/>
      <c r="J86" s="54"/>
    </row>
    <row r="87" spans="1:10" ht="10.25" customHeight="1" x14ac:dyDescent="0.35">
      <c r="A87" s="53"/>
      <c r="J87" s="54"/>
    </row>
    <row r="88" spans="1:10" x14ac:dyDescent="0.35">
      <c r="A88" s="53"/>
      <c r="B88" s="136" t="s">
        <v>69</v>
      </c>
      <c r="C88" s="137"/>
      <c r="D88" s="137"/>
      <c r="E88" s="137"/>
      <c r="F88" s="137"/>
      <c r="G88" s="137"/>
      <c r="H88" s="137"/>
      <c r="I88" s="138"/>
      <c r="J88" s="54"/>
    </row>
    <row r="89" spans="1:10" ht="14.75" customHeight="1" x14ac:dyDescent="0.35">
      <c r="A89" s="53"/>
      <c r="B89" s="12" t="s">
        <v>70</v>
      </c>
      <c r="C89" s="13"/>
      <c r="D89" s="14"/>
      <c r="E89" s="163">
        <v>3234398</v>
      </c>
      <c r="F89" s="163"/>
      <c r="G89" s="164">
        <v>1608294.6</v>
      </c>
      <c r="H89" s="34">
        <f>IF($H$57=Lists!$D$8, IFERROR(F89-E89, ""), IF($H$57=Lists!$D$9, IFERROR(G89-E89, ""), IFERROR(G89-F89, "")))</f>
        <v>1608294.6</v>
      </c>
      <c r="I89" s="112"/>
      <c r="J89" s="54"/>
    </row>
    <row r="90" spans="1:10" x14ac:dyDescent="0.35">
      <c r="A90" s="53"/>
      <c r="B90" s="15" t="s">
        <v>71</v>
      </c>
      <c r="D90" s="16"/>
      <c r="E90" s="163">
        <v>436874</v>
      </c>
      <c r="F90" s="163"/>
      <c r="G90" s="164"/>
      <c r="H90" s="34">
        <f>IF($H$57=Lists!$D$8, IFERROR(F90-E90, ""), IF($H$57=Lists!$D$9, IFERROR(G90-E90, ""), IFERROR(G90-F90, "")))</f>
        <v>0</v>
      </c>
      <c r="I90" s="108"/>
      <c r="J90" s="54"/>
    </row>
    <row r="91" spans="1:10" x14ac:dyDescent="0.35">
      <c r="A91" s="53"/>
      <c r="B91" s="15" t="s">
        <v>72</v>
      </c>
      <c r="D91" s="16"/>
      <c r="E91" s="163">
        <v>31263951</v>
      </c>
      <c r="F91" s="163">
        <v>44646135</v>
      </c>
      <c r="G91" s="163">
        <v>30638945</v>
      </c>
      <c r="H91" s="35">
        <f>IF($H$57=Lists!$D$8, IFERROR(F91-E91, ""), IF($H$57=Lists!$D$9, IFERROR(G91-E91, ""), IFERROR(G91-F91, "")))</f>
        <v>-14007190</v>
      </c>
      <c r="I91" s="108"/>
      <c r="J91" s="54"/>
    </row>
    <row r="92" spans="1:10" x14ac:dyDescent="0.35">
      <c r="A92" s="53"/>
      <c r="B92" s="38"/>
      <c r="C92" s="1"/>
      <c r="D92" s="154" t="s">
        <v>73</v>
      </c>
      <c r="E92" s="155">
        <f>SUM(E89:E91)</f>
        <v>34935223</v>
      </c>
      <c r="F92" s="36">
        <f t="shared" ref="F92:G92" si="6">SUM(F89:F91)</f>
        <v>44646135</v>
      </c>
      <c r="G92" s="36">
        <f t="shared" si="6"/>
        <v>32247239.600000001</v>
      </c>
      <c r="H92" s="34">
        <f>IF($H$57=Lists!$D$8, IFERROR(F92-E92, ""), IF($H$57=Lists!$D$9, IFERROR(G92-E92, ""), IFERROR(G92-F92, "")))</f>
        <v>-12398895.399999999</v>
      </c>
      <c r="I92" s="80"/>
      <c r="J92" s="54"/>
    </row>
    <row r="93" spans="1:10" x14ac:dyDescent="0.35">
      <c r="A93" s="53"/>
      <c r="B93" s="15" t="s">
        <v>74</v>
      </c>
      <c r="D93" s="16"/>
      <c r="E93" s="163">
        <v>1750384</v>
      </c>
      <c r="F93" s="163">
        <v>1706376</v>
      </c>
      <c r="G93" s="164"/>
      <c r="H93" s="34">
        <f>IF($H$57=Lists!$D$8, IFERROR(F93-E93, ""), IF($H$57=Lists!$D$9, IFERROR(G93-E93, ""), IFERROR(G93-F93, "")))</f>
        <v>-1706376</v>
      </c>
      <c r="I93" s="108"/>
      <c r="J93" s="54"/>
    </row>
    <row r="94" spans="1:10" x14ac:dyDescent="0.35">
      <c r="A94" s="53"/>
      <c r="B94" s="15" t="s">
        <v>75</v>
      </c>
      <c r="D94" s="16"/>
      <c r="E94" s="163"/>
      <c r="F94" s="163"/>
      <c r="G94" s="163"/>
      <c r="H94" s="34">
        <f>IF($H$57=Lists!$D$8, IFERROR(F94-E94, ""), IF($H$57=Lists!$D$9, IFERROR(G94-E94, ""), IFERROR(G94-F94, "")))</f>
        <v>0</v>
      </c>
      <c r="I94" s="108"/>
      <c r="J94" s="54"/>
    </row>
    <row r="95" spans="1:10" x14ac:dyDescent="0.35">
      <c r="A95" s="53"/>
      <c r="B95" s="15" t="s">
        <v>76</v>
      </c>
      <c r="D95" s="16"/>
      <c r="E95" s="163">
        <v>3154963</v>
      </c>
      <c r="F95" s="163">
        <v>4079021</v>
      </c>
      <c r="G95" s="163">
        <v>2811912</v>
      </c>
      <c r="H95" s="34">
        <f>IF($H$57=Lists!$D$8, IFERROR(F95-E95, ""), IF($H$57=Lists!$D$9, IFERROR(G95-E95, ""), IFERROR(G95-F95, "")))</f>
        <v>-1267109</v>
      </c>
      <c r="I95" s="108"/>
      <c r="J95" s="54"/>
    </row>
    <row r="96" spans="1:10" x14ac:dyDescent="0.35">
      <c r="A96" s="53"/>
      <c r="B96" s="15" t="str">
        <f>IF(C54=Lists!J3, "GCCM Costs", IF(C54=Lists!J4, "Design-Build Costs", ""))</f>
        <v/>
      </c>
      <c r="D96" s="16"/>
      <c r="E96" s="107"/>
      <c r="F96" s="107"/>
      <c r="G96" s="107"/>
      <c r="H96" s="34">
        <f>IF($H$57=Lists!$D$8, IFERROR(F96-E96, ""), IF($H$57=Lists!$D$9, IFERROR(G96-E96, ""), IFERROR(G96-F96, "")))</f>
        <v>0</v>
      </c>
      <c r="I96" s="108"/>
      <c r="J96" s="54"/>
    </row>
    <row r="97" spans="1:10" x14ac:dyDescent="0.35">
      <c r="A97" s="53"/>
      <c r="B97" s="15" t="str">
        <f>IF(C54=Lists!J3, "GCCM Risk Contingency", "")</f>
        <v/>
      </c>
      <c r="D97" s="16"/>
      <c r="E97" s="107"/>
      <c r="F97" s="107"/>
      <c r="G97" s="107"/>
      <c r="H97" s="34">
        <f>IF($H$57=Lists!$D$8, IFERROR(F97-E97, ""), IF($H$57=Lists!$D$9, IFERROR(G97-E97, ""), IFERROR(G97-F97, "")))</f>
        <v>0</v>
      </c>
      <c r="I97" s="108"/>
      <c r="J97" s="54"/>
    </row>
    <row r="98" spans="1:10" x14ac:dyDescent="0.35">
      <c r="A98" s="53"/>
      <c r="B98" s="151"/>
      <c r="C98" s="152"/>
      <c r="D98" s="121" t="s">
        <v>77</v>
      </c>
      <c r="E98" s="155">
        <f>SUM(E92:E97)</f>
        <v>39840570</v>
      </c>
      <c r="F98" s="36">
        <f t="shared" ref="F98:G98" si="7">SUM(F92:F97)</f>
        <v>50431532</v>
      </c>
      <c r="G98" s="36">
        <f t="shared" si="7"/>
        <v>35059151.600000001</v>
      </c>
      <c r="H98" s="37">
        <f>IF($H$57=Lists!$D$8, IFERROR(F98-E98, ""), IF($H$57=Lists!$D$9, IFERROR(G98-E98, ""), IFERROR(G98-F98, "")))</f>
        <v>-15372380.399999999</v>
      </c>
      <c r="I98" s="72"/>
      <c r="J98" s="54"/>
    </row>
    <row r="99" spans="1:10" ht="10.25" customHeight="1" x14ac:dyDescent="0.35">
      <c r="A99" s="53"/>
      <c r="J99" s="54"/>
    </row>
    <row r="100" spans="1:10" x14ac:dyDescent="0.35">
      <c r="A100" s="53"/>
      <c r="B100" s="136" t="s">
        <v>78</v>
      </c>
      <c r="C100" s="137"/>
      <c r="D100" s="137"/>
      <c r="E100" s="137"/>
      <c r="F100" s="137"/>
      <c r="G100" s="137"/>
      <c r="H100" s="137"/>
      <c r="I100" s="138"/>
      <c r="J100" s="54"/>
    </row>
    <row r="101" spans="1:10" x14ac:dyDescent="0.35">
      <c r="A101" s="53"/>
      <c r="B101" s="38" t="s">
        <v>79</v>
      </c>
      <c r="D101" s="16"/>
      <c r="E101" s="165">
        <v>0</v>
      </c>
      <c r="F101" s="165">
        <v>0</v>
      </c>
      <c r="G101" s="166"/>
      <c r="H101" s="39">
        <f>IF($H$57=Lists!$D$8, IFERROR(F101-E101, ""), IF($H$57=Lists!$D$9, IFERROR(G101-E101, ""), IFERROR(G101-F101, "")))</f>
        <v>0</v>
      </c>
      <c r="I101" s="109"/>
      <c r="J101" s="81"/>
    </row>
    <row r="102" spans="1:10" x14ac:dyDescent="0.35">
      <c r="A102" s="53"/>
      <c r="B102" s="38" t="s">
        <v>80</v>
      </c>
      <c r="D102" s="16"/>
      <c r="E102" s="165">
        <v>223001</v>
      </c>
      <c r="F102" s="165">
        <v>247446</v>
      </c>
      <c r="G102" s="166">
        <v>37116.9</v>
      </c>
      <c r="H102" s="39">
        <f>IF($H$57=Lists!$D$8, IFERROR(F102-E102, ""), IF($H$57=Lists!$D$9, IFERROR(G102-E102, ""), IFERROR(G102-F102, "")))</f>
        <v>-210329.1</v>
      </c>
      <c r="I102" s="109"/>
      <c r="J102" s="81"/>
    </row>
    <row r="103" spans="1:10" x14ac:dyDescent="0.35">
      <c r="A103" s="53"/>
      <c r="B103" s="38" t="s">
        <v>81</v>
      </c>
      <c r="D103" s="16"/>
      <c r="E103" s="163"/>
      <c r="F103" s="163">
        <v>0</v>
      </c>
      <c r="G103" s="164"/>
      <c r="H103" s="40">
        <f>IF($H$57=Lists!$D$8, IFERROR(F103-E103, ""), IF($H$57=Lists!$D$9, IFERROR(G103-E103, ""), IFERROR(G103-F103, "")))</f>
        <v>0</v>
      </c>
      <c r="I103" s="112"/>
      <c r="J103" s="54"/>
    </row>
    <row r="104" spans="1:10" x14ac:dyDescent="0.35">
      <c r="A104" s="53"/>
      <c r="B104" s="38" t="s">
        <v>82</v>
      </c>
      <c r="D104" s="16"/>
      <c r="E104" s="163"/>
      <c r="F104" s="163">
        <v>11800</v>
      </c>
      <c r="G104" s="167">
        <v>149598.09</v>
      </c>
      <c r="H104" s="41">
        <f>IF($H$57=Lists!$D$8, IFERROR(F104-E104, ""), IF($H$57=Lists!$D$9, IFERROR(G104-E104, ""), IFERROR(G104-F104, "")))</f>
        <v>137798.09</v>
      </c>
      <c r="I104" s="168" t="s">
        <v>198</v>
      </c>
      <c r="J104" s="81"/>
    </row>
    <row r="105" spans="1:10" ht="15" thickBot="1" x14ac:dyDescent="0.4">
      <c r="A105" s="53"/>
      <c r="B105" s="156"/>
      <c r="C105" s="60"/>
      <c r="D105" s="122" t="s">
        <v>83</v>
      </c>
      <c r="E105" s="42">
        <f>SUM(E101:E104)</f>
        <v>223001</v>
      </c>
      <c r="F105" s="42">
        <f>SUM(F101:F104)</f>
        <v>259246</v>
      </c>
      <c r="G105" s="42">
        <f>SUM(G101:G104)</f>
        <v>186714.99</v>
      </c>
      <c r="H105" s="37">
        <f>IF($H$57=Lists!$D$8, IFERROR(F105-E105, ""), IF($H$57=Lists!$D$9, IFERROR(G105-E105, ""), IFERROR(G105-F105, "")))</f>
        <v>-72531.010000000009</v>
      </c>
      <c r="I105" s="82"/>
      <c r="J105" s="81"/>
    </row>
    <row r="106" spans="1:10" ht="19.5" thickTop="1" thickBot="1" x14ac:dyDescent="0.5">
      <c r="A106" s="53"/>
      <c r="B106" s="83" t="s">
        <v>84</v>
      </c>
      <c r="C106" s="84"/>
      <c r="D106" s="84"/>
      <c r="E106" s="85">
        <f>SUM(E77,E86,E98,E105)</f>
        <v>44823104.931199998</v>
      </c>
      <c r="F106" s="85">
        <f>SUM(F77,F86,F98,F105)</f>
        <v>55452959</v>
      </c>
      <c r="G106" s="85">
        <f>SUM(G77,G86,G98,G105)</f>
        <v>39529898.170000002</v>
      </c>
      <c r="H106" s="85">
        <f>SUM(H77,H86,H98,H105)</f>
        <v>-15923060.829999998</v>
      </c>
      <c r="I106" s="86"/>
      <c r="J106" s="81"/>
    </row>
    <row r="107" spans="1:10" ht="10.25" customHeight="1" thickTop="1" x14ac:dyDescent="0.35">
      <c r="A107" s="53"/>
      <c r="B107" s="113"/>
      <c r="C107" s="113"/>
      <c r="D107" s="113"/>
      <c r="E107" s="43"/>
      <c r="F107" s="43"/>
      <c r="G107" s="43"/>
      <c r="H107" s="43"/>
      <c r="I107" s="111"/>
      <c r="J107" s="81"/>
    </row>
    <row r="108" spans="1:10" s="1" customFormat="1" x14ac:dyDescent="0.35">
      <c r="A108" s="56"/>
      <c r="B108" s="195" t="str">
        <f>IF(ReportType=Lists!$O$2, "", "Close-Out Information")</f>
        <v/>
      </c>
      <c r="C108" s="196"/>
      <c r="D108" s="196"/>
      <c r="E108" s="196"/>
      <c r="F108" s="196"/>
      <c r="G108" s="196"/>
      <c r="H108" s="196"/>
      <c r="I108" s="197"/>
      <c r="J108" s="57"/>
    </row>
    <row r="109" spans="1:10" s="1" customFormat="1" x14ac:dyDescent="0.35">
      <c r="A109" s="56"/>
      <c r="B109" s="44"/>
      <c r="C109" s="213"/>
      <c r="D109" s="213"/>
      <c r="E109" s="213" t="str">
        <f>IF(ReportType=Lists!$O$2, "", "NOTES")</f>
        <v/>
      </c>
      <c r="F109" s="213"/>
      <c r="G109" s="213"/>
      <c r="H109" s="213"/>
      <c r="I109" s="214"/>
      <c r="J109" s="57"/>
    </row>
    <row r="110" spans="1:10" ht="15" customHeight="1" x14ac:dyDescent="0.35">
      <c r="A110" s="53"/>
      <c r="B110" s="71" t="str">
        <f>IF(ReportType=Lists!$O$2, "", "Number of Change Orders")</f>
        <v/>
      </c>
      <c r="C110" s="198"/>
      <c r="D110" s="199"/>
      <c r="E110" s="210"/>
      <c r="F110" s="211"/>
      <c r="G110" s="211"/>
      <c r="H110" s="211"/>
      <c r="I110" s="212"/>
      <c r="J110" s="54"/>
    </row>
    <row r="111" spans="1:10" ht="15" customHeight="1" x14ac:dyDescent="0.35">
      <c r="A111" s="53"/>
      <c r="B111" s="71" t="str">
        <f>IF(ReportType=Lists!$O$2, "", "Total Value of Change Orders")</f>
        <v/>
      </c>
      <c r="C111" s="215"/>
      <c r="D111" s="216"/>
      <c r="E111" s="115"/>
      <c r="F111" s="116"/>
      <c r="G111" s="116"/>
      <c r="H111" s="116"/>
      <c r="I111" s="117"/>
      <c r="J111" s="54"/>
    </row>
    <row r="112" spans="1:10" ht="15" customHeight="1" x14ac:dyDescent="0.35">
      <c r="A112" s="53"/>
      <c r="B112" s="71" t="str">
        <f>IF(ReportType=Lists!$O$2, "", "Outstanding Liabilities")</f>
        <v/>
      </c>
      <c r="C112" s="215"/>
      <c r="D112" s="216"/>
      <c r="E112" s="115"/>
      <c r="F112" s="116"/>
      <c r="G112" s="116"/>
      <c r="H112" s="116"/>
      <c r="I112" s="117"/>
      <c r="J112" s="54"/>
    </row>
    <row r="113" spans="1:10" x14ac:dyDescent="0.35">
      <c r="A113" s="53"/>
      <c r="B113" s="18" t="str">
        <f>IF(ReportType=Lists!$O$2, "", "Unsettled Claims")</f>
        <v/>
      </c>
      <c r="C113" s="208"/>
      <c r="D113" s="209"/>
      <c r="E113" s="210"/>
      <c r="F113" s="211"/>
      <c r="G113" s="211"/>
      <c r="H113" s="211"/>
      <c r="I113" s="212"/>
      <c r="J113" s="54"/>
    </row>
    <row r="114" spans="1:10" ht="10.25" customHeight="1" x14ac:dyDescent="0.35">
      <c r="A114" s="53"/>
      <c r="J114" s="54"/>
    </row>
    <row r="115" spans="1:10" ht="15" thickBot="1" x14ac:dyDescent="0.4">
      <c r="A115" s="53"/>
      <c r="B115" s="1" t="s">
        <v>85</v>
      </c>
      <c r="J115" s="54"/>
    </row>
    <row r="116" spans="1:10" x14ac:dyDescent="0.35">
      <c r="A116" s="53"/>
      <c r="B116" s="189" t="s">
        <v>205</v>
      </c>
      <c r="C116" s="181"/>
      <c r="D116" s="181"/>
      <c r="E116" s="181"/>
      <c r="F116" s="181"/>
      <c r="G116" s="181"/>
      <c r="H116" s="181"/>
      <c r="I116" s="182"/>
      <c r="J116" s="54"/>
    </row>
    <row r="117" spans="1:10" x14ac:dyDescent="0.35">
      <c r="A117" s="53"/>
      <c r="B117" s="183"/>
      <c r="C117" s="184"/>
      <c r="D117" s="184"/>
      <c r="E117" s="184"/>
      <c r="F117" s="184"/>
      <c r="G117" s="184"/>
      <c r="H117" s="184"/>
      <c r="I117" s="185"/>
      <c r="J117" s="54"/>
    </row>
    <row r="118" spans="1:10" x14ac:dyDescent="0.35">
      <c r="A118" s="53"/>
      <c r="B118" s="183"/>
      <c r="C118" s="184"/>
      <c r="D118" s="184"/>
      <c r="E118" s="184"/>
      <c r="F118" s="184"/>
      <c r="G118" s="184"/>
      <c r="H118" s="184"/>
      <c r="I118" s="185"/>
      <c r="J118" s="54"/>
    </row>
    <row r="119" spans="1:10" x14ac:dyDescent="0.35">
      <c r="A119" s="53"/>
      <c r="B119" s="183"/>
      <c r="C119" s="184"/>
      <c r="D119" s="184"/>
      <c r="E119" s="184"/>
      <c r="F119" s="184"/>
      <c r="G119" s="184"/>
      <c r="H119" s="184"/>
      <c r="I119" s="185"/>
      <c r="J119" s="54"/>
    </row>
    <row r="120" spans="1:10" x14ac:dyDescent="0.35">
      <c r="A120" s="53"/>
      <c r="B120" s="183"/>
      <c r="C120" s="184"/>
      <c r="D120" s="184"/>
      <c r="E120" s="184"/>
      <c r="F120" s="184"/>
      <c r="G120" s="184"/>
      <c r="H120" s="184"/>
      <c r="I120" s="185"/>
      <c r="J120" s="54"/>
    </row>
    <row r="121" spans="1:10" x14ac:dyDescent="0.35">
      <c r="A121" s="53"/>
      <c r="B121" s="183"/>
      <c r="C121" s="184"/>
      <c r="D121" s="184"/>
      <c r="E121" s="184"/>
      <c r="F121" s="184"/>
      <c r="G121" s="184"/>
      <c r="H121" s="184"/>
      <c r="I121" s="185"/>
      <c r="J121" s="54"/>
    </row>
    <row r="122" spans="1:10" x14ac:dyDescent="0.35">
      <c r="A122" s="53"/>
      <c r="B122" s="183"/>
      <c r="C122" s="184"/>
      <c r="D122" s="184"/>
      <c r="E122" s="184"/>
      <c r="F122" s="184"/>
      <c r="G122" s="184"/>
      <c r="H122" s="184"/>
      <c r="I122" s="185"/>
      <c r="J122" s="54"/>
    </row>
    <row r="123" spans="1:10" x14ac:dyDescent="0.35">
      <c r="A123" s="53"/>
      <c r="B123" s="183"/>
      <c r="C123" s="184"/>
      <c r="D123" s="184"/>
      <c r="E123" s="184"/>
      <c r="F123" s="184"/>
      <c r="G123" s="184"/>
      <c r="H123" s="184"/>
      <c r="I123" s="185"/>
      <c r="J123" s="54"/>
    </row>
    <row r="124" spans="1:10" x14ac:dyDescent="0.35">
      <c r="A124" s="53"/>
      <c r="B124" s="183"/>
      <c r="C124" s="184"/>
      <c r="D124" s="184"/>
      <c r="E124" s="184"/>
      <c r="F124" s="184"/>
      <c r="G124" s="184"/>
      <c r="H124" s="184"/>
      <c r="I124" s="185"/>
      <c r="J124" s="54"/>
    </row>
    <row r="125" spans="1:10" x14ac:dyDescent="0.35">
      <c r="A125" s="53"/>
      <c r="B125" s="183"/>
      <c r="C125" s="184"/>
      <c r="D125" s="184"/>
      <c r="E125" s="184"/>
      <c r="F125" s="184"/>
      <c r="G125" s="184"/>
      <c r="H125" s="184"/>
      <c r="I125" s="185"/>
      <c r="J125" s="54"/>
    </row>
    <row r="126" spans="1:10" x14ac:dyDescent="0.35">
      <c r="A126" s="53"/>
      <c r="B126" s="183"/>
      <c r="C126" s="184"/>
      <c r="D126" s="184"/>
      <c r="E126" s="184"/>
      <c r="F126" s="184"/>
      <c r="G126" s="184"/>
      <c r="H126" s="184"/>
      <c r="I126" s="185"/>
      <c r="J126" s="54"/>
    </row>
    <row r="127" spans="1:10" x14ac:dyDescent="0.35">
      <c r="A127" s="53"/>
      <c r="B127" s="183"/>
      <c r="C127" s="184"/>
      <c r="D127" s="184"/>
      <c r="E127" s="184"/>
      <c r="F127" s="184"/>
      <c r="G127" s="184"/>
      <c r="H127" s="184"/>
      <c r="I127" s="185"/>
      <c r="J127" s="54"/>
    </row>
    <row r="128" spans="1:10" x14ac:dyDescent="0.35">
      <c r="A128" s="53"/>
      <c r="B128" s="183"/>
      <c r="C128" s="184"/>
      <c r="D128" s="184"/>
      <c r="E128" s="184"/>
      <c r="F128" s="184"/>
      <c r="G128" s="184"/>
      <c r="H128" s="184"/>
      <c r="I128" s="185"/>
      <c r="J128" s="54"/>
    </row>
    <row r="129" spans="1:10" x14ac:dyDescent="0.35">
      <c r="A129" s="53"/>
      <c r="B129" s="183"/>
      <c r="C129" s="184"/>
      <c r="D129" s="184"/>
      <c r="E129" s="184"/>
      <c r="F129" s="184"/>
      <c r="G129" s="184"/>
      <c r="H129" s="184"/>
      <c r="I129" s="185"/>
      <c r="J129" s="54"/>
    </row>
    <row r="130" spans="1:10" x14ac:dyDescent="0.35">
      <c r="A130" s="53"/>
      <c r="B130" s="183"/>
      <c r="C130" s="184"/>
      <c r="D130" s="184"/>
      <c r="E130" s="184"/>
      <c r="F130" s="184"/>
      <c r="G130" s="184"/>
      <c r="H130" s="184"/>
      <c r="I130" s="185"/>
      <c r="J130" s="54"/>
    </row>
    <row r="131" spans="1:10" x14ac:dyDescent="0.35">
      <c r="A131" s="53"/>
      <c r="B131" s="183"/>
      <c r="C131" s="184"/>
      <c r="D131" s="184"/>
      <c r="E131" s="184"/>
      <c r="F131" s="184"/>
      <c r="G131" s="184"/>
      <c r="H131" s="184"/>
      <c r="I131" s="185"/>
      <c r="J131" s="54"/>
    </row>
    <row r="132" spans="1:10" x14ac:dyDescent="0.35">
      <c r="A132" s="53"/>
      <c r="B132" s="183"/>
      <c r="C132" s="184"/>
      <c r="D132" s="184"/>
      <c r="E132" s="184"/>
      <c r="F132" s="184"/>
      <c r="G132" s="184"/>
      <c r="H132" s="184"/>
      <c r="I132" s="185"/>
      <c r="J132" s="54"/>
    </row>
    <row r="133" spans="1:10" x14ac:dyDescent="0.35">
      <c r="A133" s="53"/>
      <c r="B133" s="183"/>
      <c r="C133" s="184"/>
      <c r="D133" s="184"/>
      <c r="E133" s="184"/>
      <c r="F133" s="184"/>
      <c r="G133" s="184"/>
      <c r="H133" s="184"/>
      <c r="I133" s="185"/>
      <c r="J133" s="54"/>
    </row>
    <row r="134" spans="1:10" x14ac:dyDescent="0.35">
      <c r="A134" s="53"/>
      <c r="B134" s="183"/>
      <c r="C134" s="184"/>
      <c r="D134" s="184"/>
      <c r="E134" s="184"/>
      <c r="F134" s="184"/>
      <c r="G134" s="184"/>
      <c r="H134" s="184"/>
      <c r="I134" s="185"/>
      <c r="J134" s="54"/>
    </row>
    <row r="135" spans="1:10" ht="15" thickBot="1" x14ac:dyDescent="0.4">
      <c r="A135" s="53"/>
      <c r="B135" s="186"/>
      <c r="C135" s="187"/>
      <c r="D135" s="187"/>
      <c r="E135" s="187"/>
      <c r="F135" s="187"/>
      <c r="G135" s="187"/>
      <c r="H135" s="187"/>
      <c r="I135" s="188"/>
      <c r="J135" s="54"/>
    </row>
    <row r="136" spans="1:10" ht="10.25" customHeight="1" thickBot="1" x14ac:dyDescent="0.4">
      <c r="A136" s="75"/>
      <c r="B136" s="59"/>
      <c r="C136" s="59"/>
      <c r="D136" s="59"/>
      <c r="E136" s="59"/>
      <c r="F136" s="59"/>
      <c r="G136" s="59"/>
      <c r="H136" s="59"/>
      <c r="I136" s="59"/>
      <c r="J136" s="77"/>
    </row>
  </sheetData>
  <sheetProtection formatCells="0" formatColumns="0" formatRows="0" insertRows="0" insertHyperlinks="0"/>
  <mergeCells count="22">
    <mergeCell ref="C113:D113"/>
    <mergeCell ref="E110:I110"/>
    <mergeCell ref="E113:I113"/>
    <mergeCell ref="C109:D109"/>
    <mergeCell ref="E109:I109"/>
    <mergeCell ref="C111:D111"/>
    <mergeCell ref="C112:D112"/>
    <mergeCell ref="C5:H5"/>
    <mergeCell ref="C7:H7"/>
    <mergeCell ref="C6:H6"/>
    <mergeCell ref="B108:I108"/>
    <mergeCell ref="C110:D110"/>
    <mergeCell ref="C10:H10"/>
    <mergeCell ref="C11:H11"/>
    <mergeCell ref="C12:H12"/>
    <mergeCell ref="G52:H52"/>
    <mergeCell ref="G53:H53"/>
    <mergeCell ref="G54:H54"/>
    <mergeCell ref="E52:F52"/>
    <mergeCell ref="C52:D52"/>
    <mergeCell ref="C53:D53"/>
    <mergeCell ref="C54:D54"/>
  </mergeCells>
  <conditionalFormatting sqref="A1:J30">
    <cfRule type="expression" dxfId="7" priority="13">
      <formula>CELL("PROTECT", A1)=0</formula>
    </cfRule>
  </conditionalFormatting>
  <conditionalFormatting sqref="A32:J76">
    <cfRule type="expression" dxfId="6" priority="7">
      <formula>CELL("PROTECT", A32)=0</formula>
    </cfRule>
  </conditionalFormatting>
  <conditionalFormatting sqref="A78:J85">
    <cfRule type="expression" dxfId="5" priority="5">
      <formula>CELL("PROTECT", A78)=0</formula>
    </cfRule>
  </conditionalFormatting>
  <conditionalFormatting sqref="A87:J95">
    <cfRule type="expression" dxfId="4" priority="3">
      <formula>CELL("PROTECT", A87)=0</formula>
    </cfRule>
  </conditionalFormatting>
  <conditionalFormatting sqref="A96:J100 A105:J110 A111:C112 E111:J112 A113:J136 A31:G31 J31 A77 C77:J77 A86 C86:J86">
    <cfRule type="expression" dxfId="3" priority="19">
      <formula>CELL("PROTECT", A31)=0</formula>
    </cfRule>
  </conditionalFormatting>
  <conditionalFormatting sqref="A101:J104">
    <cfRule type="expression" dxfId="2" priority="1">
      <formula>CELL("PROTECT", A101)=0</formula>
    </cfRule>
  </conditionalFormatting>
  <conditionalFormatting sqref="E96:I97">
    <cfRule type="expression" dxfId="0" priority="18">
      <formula>$B96=""</formula>
    </cfRule>
  </conditionalFormatting>
  <dataValidations disablePrompts="1" count="1">
    <dataValidation type="list" allowBlank="1" showInputMessage="1" showErrorMessage="1" sqref="K64" xr:uid="{00000000-0002-0000-0100-000000000000}">
      <formula1>"PMoptions"</formula1>
    </dataValidation>
  </dataValidations>
  <hyperlinks>
    <hyperlink ref="C12" r:id="rId1" xr:uid="{3CF48CF8-B707-4406-85D7-21511C550C20}"/>
  </hyperlinks>
  <pageMargins left="0.45" right="0.45" top="0.5" bottom="0.5" header="0.3" footer="0.3"/>
  <pageSetup scale="66" fitToHeight="2" orientation="portrait" r:id="rId2"/>
  <headerFooter>
    <oddFooter>&amp;C&amp;P</oddFooter>
  </headerFooter>
  <rowBreaks count="1" manualBreakCount="1">
    <brk id="72" max="9" man="1"/>
  </rowBreaks>
  <legacyDrawing r:id="rId3"/>
  <extLst>
    <ext xmlns:x14="http://schemas.microsoft.com/office/spreadsheetml/2009/9/main" uri="{78C0D931-6437-407d-A8EE-F0AAD7539E65}">
      <x14:conditionalFormattings>
        <x14:conditionalFormatting xmlns:xm="http://schemas.microsoft.com/office/excel/2006/main">
          <x14:cfRule type="expression" priority="17" id="{B9175676-CF21-48FE-9D3A-C33726FBC220}">
            <xm:f>ReportType=Lists!$O$2</xm:f>
            <x14:dxf>
              <font>
                <b val="0"/>
                <i val="0"/>
              </font>
              <numFmt numFmtId="0" formatCode="General"/>
              <fill>
                <patternFill patternType="none">
                  <bgColor auto="1"/>
                </patternFill>
              </fill>
              <border>
                <left/>
                <right/>
                <top/>
                <bottom/>
                <vertical/>
                <horizontal/>
              </border>
            </x14:dxf>
          </x14:cfRule>
          <xm:sqref>B108:I113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5000000}">
          <x14:formula1>
            <xm:f>Lists!$D$8:$D$10</xm:f>
          </x14:formula1>
          <xm:sqref>H57</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B3127-0058-400B-8948-F840DD9C96D4}">
  <dimension ref="A1:R264"/>
  <sheetViews>
    <sheetView showGridLines="0" workbookViewId="0"/>
  </sheetViews>
  <sheetFormatPr defaultRowHeight="14.5" x14ac:dyDescent="0.35"/>
  <sheetData>
    <row r="1" spans="1:18" ht="21" x14ac:dyDescent="0.5">
      <c r="A1" s="142" t="s">
        <v>86</v>
      </c>
      <c r="B1" s="143"/>
      <c r="C1" s="143"/>
      <c r="D1" s="143"/>
      <c r="E1" s="143"/>
      <c r="F1" s="143"/>
      <c r="G1" s="143"/>
      <c r="H1" s="143"/>
      <c r="I1" s="143"/>
      <c r="J1" s="143"/>
      <c r="K1" s="143"/>
      <c r="L1" s="143"/>
      <c r="M1" s="143"/>
      <c r="N1" s="143"/>
      <c r="O1" s="143"/>
      <c r="P1" s="143"/>
      <c r="Q1" s="143"/>
      <c r="R1" s="143"/>
    </row>
    <row r="264" spans="4:5" ht="21" x14ac:dyDescent="0.5">
      <c r="D264" s="169"/>
      <c r="E264" s="169"/>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36328125" bestFit="1" customWidth="1"/>
    <col min="8" max="8" width="9.36328125" style="2"/>
    <col min="13" max="13" width="15.453125" bestFit="1" customWidth="1"/>
    <col min="15" max="15" width="58.63281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August 2026</v>
      </c>
      <c r="O3" t="s">
        <v>100</v>
      </c>
    </row>
    <row r="4" spans="2:15" ht="15" customHeight="1" x14ac:dyDescent="0.35">
      <c r="B4" t="s">
        <v>101</v>
      </c>
      <c r="F4" t="s">
        <v>102</v>
      </c>
      <c r="H4" s="2" t="s">
        <v>103</v>
      </c>
      <c r="J4" t="s">
        <v>104</v>
      </c>
      <c r="M4" t="str">
        <f ca="1">TEXT(DATE(YEAR(TODAY()), MONTH(TODAY())+ROWS($M$2:$M4)-1, DAY(1)), "MMMM YYYY")</f>
        <v>September 2026</v>
      </c>
    </row>
    <row r="5" spans="2:15" ht="15" customHeight="1" x14ac:dyDescent="0.35">
      <c r="B5" t="s">
        <v>105</v>
      </c>
      <c r="H5" s="3" t="s">
        <v>106</v>
      </c>
      <c r="J5" t="s">
        <v>102</v>
      </c>
      <c r="M5" t="str">
        <f ca="1">TEXT(DATE(YEAR(TODAY()), MONTH(TODAY())+ROWS($M$2:$M5)-1, DAY(1)), "MMMM YYYY")</f>
        <v>October 2026</v>
      </c>
    </row>
    <row r="6" spans="2:15" ht="15" customHeight="1" x14ac:dyDescent="0.35">
      <c r="B6" t="s">
        <v>107</v>
      </c>
      <c r="H6" s="2" t="s">
        <v>108</v>
      </c>
      <c r="M6" t="str">
        <f ca="1">TEXT(DATE(YEAR(TODAY()), MONTH(TODAY())+ROWS($M$2:$M6)-1, DAY(1)), "MMMM YYYY")</f>
        <v>November 2026</v>
      </c>
    </row>
    <row r="7" spans="2:15" ht="15" customHeight="1" x14ac:dyDescent="0.35">
      <c r="B7" t="s">
        <v>109</v>
      </c>
      <c r="H7" s="3" t="s">
        <v>110</v>
      </c>
      <c r="M7" t="str">
        <f ca="1">TEXT(DATE(YEAR(TODAY()), MONTH(TODAY())+ROWS($M$2:$M7)-1, DAY(1)), "MMMM YYYY")</f>
        <v>December 2026</v>
      </c>
    </row>
    <row r="8" spans="2:15" ht="15" customHeight="1" x14ac:dyDescent="0.35">
      <c r="B8" t="s">
        <v>111</v>
      </c>
      <c r="D8" t="s">
        <v>112</v>
      </c>
      <c r="H8" s="2" t="s">
        <v>113</v>
      </c>
      <c r="M8" t="str">
        <f ca="1">TEXT(DATE(YEAR(TODAY()), MONTH(TODAY())+ROWS($M$2:$M8)-1, DAY(1)), "MMMM YYYY")</f>
        <v>January 2027</v>
      </c>
    </row>
    <row r="9" spans="2:15" ht="15" customHeight="1" x14ac:dyDescent="0.35">
      <c r="B9" t="s">
        <v>114</v>
      </c>
      <c r="D9" t="s">
        <v>115</v>
      </c>
      <c r="H9" s="3" t="s">
        <v>116</v>
      </c>
      <c r="M9" t="str">
        <f ca="1">TEXT(DATE(YEAR(TODAY()), MONTH(TODAY())+ROWS($M$2:$M9)-1, DAY(1)), "MMMM YYYY")</f>
        <v>February 2027</v>
      </c>
    </row>
    <row r="10" spans="2:15" ht="15" customHeight="1" x14ac:dyDescent="0.35">
      <c r="B10" t="s">
        <v>117</v>
      </c>
      <c r="D10" t="s">
        <v>41</v>
      </c>
      <c r="H10" s="2" t="s">
        <v>118</v>
      </c>
      <c r="M10" t="str">
        <f ca="1">TEXT(DATE(YEAR(TODAY()), MONTH(TODAY())+ROWS($M$2:$M10)-1, DAY(1)), "MMMM YYYY")</f>
        <v>March 2027</v>
      </c>
    </row>
    <row r="11" spans="2:15" ht="15" customHeight="1" x14ac:dyDescent="0.35">
      <c r="B11" t="s">
        <v>119</v>
      </c>
      <c r="H11" s="3" t="s">
        <v>120</v>
      </c>
      <c r="M11" t="str">
        <f ca="1">TEXT(DATE(YEAR(TODAY()), MONTH(TODAY())+ROWS($M$2:$M11)-1, DAY(1)), "MMMM YYYY")</f>
        <v>April 2027</v>
      </c>
    </row>
    <row r="12" spans="2:15" ht="15" customHeight="1" x14ac:dyDescent="0.35">
      <c r="B12" t="s">
        <v>121</v>
      </c>
      <c r="H12" s="3" t="s">
        <v>122</v>
      </c>
      <c r="M12" t="str">
        <f ca="1">TEXT(DATE(YEAR(TODAY()), MONTH(TODAY())+ROWS($M$2:$M12)-1, DAY(1)), "MMMM YYYY")</f>
        <v>May 2027</v>
      </c>
    </row>
    <row r="13" spans="2:15" ht="15" customHeight="1" x14ac:dyDescent="0.35">
      <c r="B13" t="s">
        <v>123</v>
      </c>
      <c r="H13" s="3" t="s">
        <v>124</v>
      </c>
      <c r="M13" t="str">
        <f ca="1">TEXT(DATE(YEAR(TODAY()), MONTH(TODAY())+ROWS($M$2:$M13)-1, DAY(1)), "MMMM YYYY")</f>
        <v>June 2027</v>
      </c>
    </row>
    <row r="14" spans="2:15" ht="15" customHeight="1" x14ac:dyDescent="0.35">
      <c r="B14" t="s">
        <v>125</v>
      </c>
      <c r="H14" s="2" t="s">
        <v>126</v>
      </c>
      <c r="M14" t="str">
        <f ca="1">TEXT(DATE(YEAR(TODAY()), MONTH(TODAY())+ROWS($M$2:$M14)-1, DAY(1)), "MMMM YYYY")</f>
        <v>July 2027</v>
      </c>
    </row>
    <row r="15" spans="2:15" ht="15" customHeight="1" x14ac:dyDescent="0.35">
      <c r="B15" t="s">
        <v>127</v>
      </c>
      <c r="H15" s="3" t="s">
        <v>128</v>
      </c>
      <c r="M15" t="str">
        <f ca="1">TEXT(DATE(YEAR(TODAY()), MONTH(TODAY())+ROWS($M$2:$M15)-1, DAY(1)), "MMMM YYYY")</f>
        <v>August 2027</v>
      </c>
    </row>
    <row r="16" spans="2:15" ht="15" customHeight="1" x14ac:dyDescent="0.35">
      <c r="B16" t="s">
        <v>129</v>
      </c>
      <c r="H16" s="2" t="s">
        <v>130</v>
      </c>
      <c r="M16" t="str">
        <f ca="1">TEXT(DATE(YEAR(TODAY()), MONTH(TODAY())+ROWS($M$2:$M16)-1, DAY(1)), "MMMM YYYY")</f>
        <v>September 2027</v>
      </c>
    </row>
    <row r="17" spans="2:13" ht="15" customHeight="1" x14ac:dyDescent="0.35">
      <c r="B17" t="s">
        <v>131</v>
      </c>
      <c r="H17" s="3" t="s">
        <v>132</v>
      </c>
      <c r="M17" t="str">
        <f ca="1">TEXT(DATE(YEAR(TODAY()), MONTH(TODAY())+ROWS($M$2:$M17)-1, DAY(1)), "MMMM YYYY")</f>
        <v>October 2027</v>
      </c>
    </row>
    <row r="18" spans="2:13" ht="15" customHeight="1" x14ac:dyDescent="0.35">
      <c r="B18" t="s">
        <v>133</v>
      </c>
      <c r="H18" s="2" t="s">
        <v>134</v>
      </c>
      <c r="M18" t="str">
        <f ca="1">TEXT(DATE(YEAR(TODAY()), MONTH(TODAY())+ROWS($M$2:$M18)-1, DAY(1)), "MMMM YYYY")</f>
        <v>November 2027</v>
      </c>
    </row>
    <row r="19" spans="2:13" ht="15" customHeight="1" x14ac:dyDescent="0.35">
      <c r="B19" t="s">
        <v>135</v>
      </c>
      <c r="H19" s="3" t="s">
        <v>136</v>
      </c>
      <c r="M19" t="str">
        <f ca="1">TEXT(DATE(YEAR(TODAY()), MONTH(TODAY())+ROWS($M$2:$M19)-1, DAY(1)), "MMMM YYYY")</f>
        <v>December 2027</v>
      </c>
    </row>
    <row r="20" spans="2:13" ht="15" customHeight="1" x14ac:dyDescent="0.35">
      <c r="B20" t="s">
        <v>137</v>
      </c>
      <c r="H20" s="2" t="s">
        <v>138</v>
      </c>
      <c r="M20" t="str">
        <f ca="1">TEXT(DATE(YEAR(TODAY()), MONTH(TODAY())+ROWS($M$2:$M20)-1, DAY(1)), "MMMM YYYY")</f>
        <v>January 2028</v>
      </c>
    </row>
    <row r="21" spans="2:13" ht="15" customHeight="1" x14ac:dyDescent="0.35">
      <c r="B21" t="s">
        <v>139</v>
      </c>
      <c r="H21" s="3">
        <v>2022</v>
      </c>
      <c r="M21" t="str">
        <f ca="1">TEXT(DATE(YEAR(TODAY()), MONTH(TODAY())+ROWS($M$2:$M21)-1, DAY(1)), "MMMM YYYY")</f>
        <v>February 2028</v>
      </c>
    </row>
    <row r="22" spans="2:13" ht="15" customHeight="1" x14ac:dyDescent="0.35">
      <c r="B22" t="s">
        <v>140</v>
      </c>
      <c r="H22" s="2" t="s">
        <v>141</v>
      </c>
      <c r="M22" t="str">
        <f ca="1">TEXT(DATE(YEAR(TODAY()), MONTH(TODAY())+ROWS($M$2:$M22)-1, DAY(1)), "MMMM YYYY")</f>
        <v>March 2028</v>
      </c>
    </row>
    <row r="23" spans="2:13" ht="15" customHeight="1" x14ac:dyDescent="0.35">
      <c r="B23" t="s">
        <v>142</v>
      </c>
      <c r="H23" s="3">
        <v>2024</v>
      </c>
      <c r="M23" t="str">
        <f ca="1">TEXT(DATE(YEAR(TODAY()), MONTH(TODAY())+ROWS($M$2:$M23)-1, DAY(1)), "MMMM YYYY")</f>
        <v>April 2028</v>
      </c>
    </row>
    <row r="24" spans="2:13" ht="15" customHeight="1" x14ac:dyDescent="0.35">
      <c r="B24" t="s">
        <v>143</v>
      </c>
      <c r="M24" t="str">
        <f ca="1">TEXT(DATE(YEAR(TODAY()), MONTH(TODAY())+ROWS($M$2:$M24)-1, DAY(1)), "MMMM YYYY")</f>
        <v>May 2028</v>
      </c>
    </row>
    <row r="25" spans="2:13" ht="15" customHeight="1" x14ac:dyDescent="0.35">
      <c r="B25" t="s">
        <v>144</v>
      </c>
      <c r="H25" s="3"/>
      <c r="M25" t="str">
        <f ca="1">TEXT(DATE(YEAR(TODAY()), MONTH(TODAY())+ROWS($M$2:$M25)-1, DAY(1)), "MMMM YYYY")</f>
        <v>June 2028</v>
      </c>
    </row>
    <row r="26" spans="2:13" ht="15" customHeight="1" x14ac:dyDescent="0.35">
      <c r="B26" t="s">
        <v>145</v>
      </c>
      <c r="M26" t="str">
        <f ca="1">TEXT(DATE(YEAR(TODAY()), MONTH(TODAY())+ROWS($M$2:$M26)-1, DAY(1)), "MMMM YYYY")</f>
        <v>July 2028</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F357CBF5A29046ADF42C43691981BA" ma:contentTypeVersion="9" ma:contentTypeDescription="Create a new document." ma:contentTypeScope="" ma:versionID="bf6f3178a37de91f2a1bcb403d43c9b1">
  <xsd:schema xmlns:xsd="http://www.w3.org/2001/XMLSchema" xmlns:xs="http://www.w3.org/2001/XMLSchema" xmlns:p="http://schemas.microsoft.com/office/2006/metadata/properties" xmlns:ns1="http://schemas.microsoft.com/sharepoint/v3" xmlns:ns2="1902fcb0-aa6d-440b-b5dc-5aaf732d27bc" targetNamespace="http://schemas.microsoft.com/office/2006/metadata/properties" ma:root="true" ma:fieldsID="e18f9d27dbe0b3d9a366443d1dacb1b8" ns1:_="" ns2:_="">
    <xsd:import namespace="http://schemas.microsoft.com/sharepoint/v3"/>
    <xsd:import namespace="1902fcb0-aa6d-440b-b5dc-5aaf732d27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2fcb0-aa6d-440b-b5dc-5aaf732d27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B8DEEF-09BE-4860-89F6-5169D76D2D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2fcb0-aa6d-440b-b5dc-5aaf732d2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FD46F-5F39-48E8-A71A-07960D88D1F7}">
  <ds:schemaRefs>
    <ds:schemaRef ds:uri="http://www.w3.org/XML/1998/namespace"/>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schemas.microsoft.com/sharepoint/v3"/>
    <ds:schemaRef ds:uri="http://schemas.microsoft.com/office/2006/documentManagement/types"/>
    <ds:schemaRef ds:uri="http://purl.org/dc/elements/1.1/"/>
    <ds:schemaRef ds:uri="1902fcb0-aa6d-440b-b5dc-5aaf732d27bc"/>
    <ds:schemaRef ds:uri="http://purl.org/dc/terms/"/>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40000198-wvc-ctei-dec2025</dc:title>
  <dc:subject/>
  <dc:creator>Office of Financial Management;Christine Thomas</dc:creator>
  <cp:keywords/>
  <dc:description/>
  <cp:lastModifiedBy>Susan Locke</cp:lastModifiedBy>
  <cp:revision/>
  <dcterms:created xsi:type="dcterms:W3CDTF">2012-08-29T14:59:47Z</dcterms:created>
  <dcterms:modified xsi:type="dcterms:W3CDTF">2026-07-01T15:11:29Z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0x010100F1F357CBF5A29046ADF42C43691981BA</vt:lpwstr>
  </property>
</Properties>
</file>