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Major Project Status Reports\2025 MPSR\June 2025\Returned from Colleges\"/>
    </mc:Choice>
  </mc:AlternateContent>
  <xr:revisionPtr revIDLastSave="0" documentId="13_ncr:1_{3E74F256-4524-459D-8327-9504116E2F80}" xr6:coauthVersionLast="47" xr6:coauthVersionMax="47" xr10:uidLastSave="{00000000-0000-0000-0000-000000000000}"/>
  <bookViews>
    <workbookView xWindow="28680" yWindow="-120" windowWidth="29040" windowHeight="15720" firstSheet="1" activeTab="1" xr2:uid="{00000000-000D-0000-FFFF-FFFF00000000}"/>
  </bookViews>
  <sheets>
    <sheet name="QuickStartGuide" sheetId="5" r:id="rId1"/>
    <sheet name="Major Project Report" sheetId="3" r:id="rId2"/>
    <sheet name="Photo Gallery (2)" sheetId="7" r:id="rId3"/>
    <sheet name="Photo Gallery" sheetId="6" state="hidden"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2" i="3" l="1"/>
  <c r="F83" i="3" l="1"/>
  <c r="E83" i="3"/>
  <c r="F82" i="3"/>
  <c r="E82"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<sst xmlns="http://schemas.openxmlformats.org/spreadsheetml/2006/main" count="251" uniqueCount="229">
  <si>
    <t>Major Project Report</t>
  </si>
  <si>
    <t>Quick Start Guide</t>
  </si>
  <si>
    <t>BACKGROUND INFORMATION</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</si>
  <si>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</si>
  <si>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</si>
  <si>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</si>
  <si>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GENERAL INFORMATION</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</si>
  <si>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</si>
  <si>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Please contact your assigned OFM Capital Budget Analyst if you have any questions regarding this tool.</t>
  </si>
  <si>
    <t>INSTRUCTIONS</t>
  </si>
  <si>
    <t>1)</t>
  </si>
  <si>
    <t>Blue cells are available for data entry.</t>
  </si>
  <si>
    <t>2)</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</si>
  <si>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</si>
  <si>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3)</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</si>
  <si>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</si>
  <si>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</si>
  <si>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</si>
  <si>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</si>
  <si>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</si>
  <si>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</si>
  <si>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</si>
  <si>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</si>
  <si>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2023-25 Biennium</t>
  </si>
  <si>
    <t>WASHINGTON STATE MAJOR PROJECT STATUS REPORT</t>
  </si>
  <si>
    <t>December 2024</t>
  </si>
  <si>
    <t>Agency</t>
  </si>
  <si>
    <t>Project Name</t>
  </si>
  <si>
    <t>Cascadia Community College CC5 Gateway building</t>
  </si>
  <si>
    <t>OFM Project Number(s)</t>
  </si>
  <si>
    <t>Contact Information</t>
  </si>
  <si>
    <t>Name</t>
  </si>
  <si>
    <t xml:space="preserve">Shawna Pitts </t>
  </si>
  <si>
    <t>Phone Number</t>
  </si>
  <si>
    <t>425-352-8513</t>
  </si>
  <si>
    <t>Email</t>
  </si>
  <si>
    <t>Spitts@Cascadia.edu</t>
  </si>
  <si>
    <t>Project Information</t>
  </si>
  <si>
    <t>Project Description:</t>
  </si>
  <si>
    <t>The Gateway building will consolidate all student services in one place to support equity, student retention, and student success. It will support Guided Pathways by physically replicating the steps of the student lifecycle process via layout and signage; allow for learning outside formal instructional environment through the inclusion of break-out rooms, collaborative workspaces, and a Learning Commons.  It's location on campus will serve as a symbolic entry to Cascadia College.</t>
  </si>
  <si>
    <t>(Include a brief summary of the project and the programs it supports.)</t>
  </si>
  <si>
    <t>Project Status:</t>
  </si>
  <si>
    <t>(Include scope or budget changes, phase updates, identified project delivery issues, discussion of critical path for construction and any potential for project cost overruns or claims.)</t>
  </si>
  <si>
    <t>Funding</t>
  </si>
  <si>
    <t>All State &amp; Local Sources, Project Transfers and Amounts</t>
  </si>
  <si>
    <t>Expenditures</t>
  </si>
  <si>
    <t>Current Plan</t>
  </si>
  <si>
    <t>TOTAL</t>
  </si>
  <si>
    <t>Notes</t>
  </si>
  <si>
    <t>Phase &amp; Fund Type</t>
  </si>
  <si>
    <t>Prior Expended</t>
  </si>
  <si>
    <t>2023-25                Expended</t>
  </si>
  <si>
    <t>2023-25           Remaining</t>
  </si>
  <si>
    <t>2025-27                       Plan</t>
  </si>
  <si>
    <t>Future Plan</t>
  </si>
  <si>
    <t>Predesign</t>
  </si>
  <si>
    <t>XXX - Other State Funding</t>
  </si>
  <si>
    <t>Local Funds</t>
  </si>
  <si>
    <t>Other Funds &amp; Transfers - Insert Row Here</t>
  </si>
  <si>
    <t>Design</t>
  </si>
  <si>
    <t>C17</t>
  </si>
  <si>
    <t>Construction</t>
  </si>
  <si>
    <t>Future</t>
  </si>
  <si>
    <t>TOTALS</t>
  </si>
  <si>
    <t>Details</t>
  </si>
  <si>
    <t>Construction Type</t>
  </si>
  <si>
    <t>College classroom facilities</t>
  </si>
  <si>
    <t>Project Administered By</t>
  </si>
  <si>
    <t>DES</t>
  </si>
  <si>
    <t>Art Requirement Applies</t>
  </si>
  <si>
    <t>Yes</t>
  </si>
  <si>
    <t>Procurement Method</t>
  </si>
  <si>
    <t>GCCM</t>
  </si>
  <si>
    <t>Higher Ed Institution</t>
  </si>
  <si>
    <t>Statistics</t>
  </si>
  <si>
    <t>Complete the table below with information from the cost estimate submitted with the predesign study, the cost estimate of the project as funded and the actual cost data to date or at completion.  Explain any variances in the Notes column or below.</t>
  </si>
  <si>
    <t>Estimate at Approved Predesign</t>
  </si>
  <si>
    <t>Estimate of the Project as Currently Funded</t>
  </si>
  <si>
    <t>Estimate as Currently Funded to Actuals Variance</t>
  </si>
  <si>
    <t>Gross Sq Ft (GSF)</t>
  </si>
  <si>
    <t>Usable Sq Ft (USF)</t>
  </si>
  <si>
    <t>Space Efficiency (USF/GSF %):</t>
  </si>
  <si>
    <t>Site Work SF:</t>
  </si>
  <si>
    <t>Demolition SF (provide building names in comments):</t>
  </si>
  <si>
    <t>MACC/Bid Award COST/GSF</t>
  </si>
  <si>
    <t>Construction Subtotal COST/GSF (Includes change orders)</t>
  </si>
  <si>
    <t>Milestone Dates</t>
  </si>
  <si>
    <t>Predesign Complete</t>
  </si>
  <si>
    <t xml:space="preserve">Project not </t>
  </si>
  <si>
    <t>Start Design</t>
  </si>
  <si>
    <t xml:space="preserve">currently </t>
  </si>
  <si>
    <t>Bid Due Date</t>
  </si>
  <si>
    <t xml:space="preserve">approved for </t>
  </si>
  <si>
    <t>Notice to Proceed</t>
  </si>
  <si>
    <t>funding until</t>
  </si>
  <si>
    <t>Substantial Completion</t>
  </si>
  <si>
    <t>Final Acceptance/Project Close-out Date</t>
  </si>
  <si>
    <t>Project Costs</t>
  </si>
  <si>
    <t>Cost Estimate at Approved Predesign</t>
  </si>
  <si>
    <t>Cost Estimate of the Project as Currently Funded</t>
  </si>
  <si>
    <t>Acquisition</t>
  </si>
  <si>
    <t>Acquisition Costs Total</t>
  </si>
  <si>
    <t>Consultant Services</t>
  </si>
  <si>
    <t>Pre-Schematic Design Services</t>
  </si>
  <si>
    <t>AE Basic Service Fee - Construction Documents</t>
  </si>
  <si>
    <t>Extra Services - Pre-Bid</t>
  </si>
  <si>
    <t>AE Basic Service Fee - Bid/Construction/Closeout</t>
  </si>
  <si>
    <t>Other Services - Post Bid</t>
  </si>
  <si>
    <t>includes Basic Services</t>
  </si>
  <si>
    <t>Design Services Contingency</t>
  </si>
  <si>
    <t>Consultant Services Total</t>
  </si>
  <si>
    <t xml:space="preserve">Construction </t>
  </si>
  <si>
    <t>Site Work</t>
  </si>
  <si>
    <t>Related Project Costs</t>
  </si>
  <si>
    <t>Facility Construction</t>
  </si>
  <si>
    <t>Maximum Allowable Construction Cost (MACC) Subtotal</t>
  </si>
  <si>
    <t>Construction Contingencies</t>
  </si>
  <si>
    <t>Non-Taxable Items</t>
  </si>
  <si>
    <t>Sales Tax</t>
  </si>
  <si>
    <t>Construction Contracts Total</t>
  </si>
  <si>
    <t>Other Project Costs</t>
  </si>
  <si>
    <t>Equipment</t>
  </si>
  <si>
    <t>Art Work</t>
  </si>
  <si>
    <t>Project Management</t>
  </si>
  <si>
    <r>
      <t xml:space="preserve">Other Costs </t>
    </r>
    <r>
      <rPr>
        <sz val="11"/>
        <color theme="1"/>
        <rFont val="Calibri"/>
        <family val="2"/>
        <scheme val="minor"/>
      </rPr>
      <t>(describe)</t>
    </r>
  </si>
  <si>
    <t>permit &amp; connect fees</t>
  </si>
  <si>
    <t>Other Project Costs Total</t>
  </si>
  <si>
    <t>Total Project Costs</t>
  </si>
  <si>
    <t>Additional comments:</t>
  </si>
  <si>
    <t xml:space="preserve">C-100's (building and infrastructure) for the 2021-23 budget request total $36,852,000. A transposed entry was made in CBS for $36,582,000.
2021-23 Capital Request assumed Design Bid Build; current draft Predesign recommends GC/CM delivery method
2023-2025- Capital Request was not approved. Building will be designed and then wait for the next biennium                                                                                     
June 2024-initial contact with WA Arts Commission has been made.                                                                                                                                                                     
March 2024- Cascadia/Mahlum team proposed to both State and DES to remain GC/CM delivery method, all parties agreed due to complexity. The RFQ was drafted and posted for contractors to submit SOQs.                                                                                                                                                                                                                      June 2024- Currently in process of interviewing contractors to assist with the complexity of the project and involvement in the construction documents. Contractor to be secured by July 1, 2025.
</t>
  </si>
  <si>
    <t>Photo Gallery</t>
  </si>
  <si>
    <t>Y/N</t>
  </si>
  <si>
    <t>PM Admin</t>
  </si>
  <si>
    <t>Date</t>
  </si>
  <si>
    <t>Type of Report</t>
  </si>
  <si>
    <t>Apartment</t>
  </si>
  <si>
    <t>2003-05</t>
  </si>
  <si>
    <t>Design-Bid-Build</t>
  </si>
  <si>
    <t>Select Date from Dropdown</t>
  </si>
  <si>
    <t>Archive building</t>
  </si>
  <si>
    <t>No</t>
  </si>
  <si>
    <t>2004</t>
  </si>
  <si>
    <t>WASHINGTON STATE MAJOR PROJECT FINAL CLOSE-OUT REPORT</t>
  </si>
  <si>
    <t>Armories</t>
  </si>
  <si>
    <t>Other (explain below)</t>
  </si>
  <si>
    <t>2005-07</t>
  </si>
  <si>
    <t>Design-Build</t>
  </si>
  <si>
    <t>Art galleries</t>
  </si>
  <si>
    <t>2006</t>
  </si>
  <si>
    <t>Auditorium with stage</t>
  </si>
  <si>
    <t>2007-09</t>
  </si>
  <si>
    <t>Auditorium without stage</t>
  </si>
  <si>
    <t>2008</t>
  </si>
  <si>
    <t>Civil Construction</t>
  </si>
  <si>
    <t>Estimate at PD to Estimate as Funded Variance</t>
  </si>
  <si>
    <t>2009-11</t>
  </si>
  <si>
    <t>Estimate at PD to Actuals Variance</t>
  </si>
  <si>
    <t>2010</t>
  </si>
  <si>
    <t>Communications Building</t>
  </si>
  <si>
    <t>2011-13</t>
  </si>
  <si>
    <t>Computer rooms</t>
  </si>
  <si>
    <t>2012</t>
  </si>
  <si>
    <t>Convention facilities</t>
  </si>
  <si>
    <t>2013-15</t>
  </si>
  <si>
    <t>Courthouses</t>
  </si>
  <si>
    <t>2014</t>
  </si>
  <si>
    <t>Day care facilities</t>
  </si>
  <si>
    <t>2015-17</t>
  </si>
  <si>
    <t>Detention/correctional facilities - maximum</t>
  </si>
  <si>
    <t>2016</t>
  </si>
  <si>
    <t>Detention/correctional facilities - min &amp; max</t>
  </si>
  <si>
    <t>2017-19</t>
  </si>
  <si>
    <t>Dining halls/institute</t>
  </si>
  <si>
    <t>2018</t>
  </si>
  <si>
    <t>Dormatories</t>
  </si>
  <si>
    <t>2019-21</t>
  </si>
  <si>
    <t>Emergency generator facilities</t>
  </si>
  <si>
    <t>2020</t>
  </si>
  <si>
    <t>Exposition building</t>
  </si>
  <si>
    <t>2021-23</t>
  </si>
  <si>
    <t>Extended care facilities</t>
  </si>
  <si>
    <t>Farm structures</t>
  </si>
  <si>
    <t>2023-25</t>
  </si>
  <si>
    <t>Fire and police stations</t>
  </si>
  <si>
    <t>Fish hatcheries</t>
  </si>
  <si>
    <t>Greenhouses</t>
  </si>
  <si>
    <t>Guard towers</t>
  </si>
  <si>
    <t>Gymnasiums</t>
  </si>
  <si>
    <t>Heating and power plants</t>
  </si>
  <si>
    <t>Hospitals</t>
  </si>
  <si>
    <t>Industrial buildings without special facilities</t>
  </si>
  <si>
    <t>Laboratories (Research)</t>
  </si>
  <si>
    <t>Laundry and cleaning facilities</t>
  </si>
  <si>
    <t>Libraries</t>
  </si>
  <si>
    <t>Medical office and clinics</t>
  </si>
  <si>
    <t>Mental Institutions</t>
  </si>
  <si>
    <t>Museums</t>
  </si>
  <si>
    <t>Neighborhood centers and similar recreation facilities</t>
  </si>
  <si>
    <t>Nursing homes</t>
  </si>
  <si>
    <t>Observatories</t>
  </si>
  <si>
    <t>Office buildings</t>
  </si>
  <si>
    <t>Parking structures and garages</t>
  </si>
  <si>
    <t>Printing plants</t>
  </si>
  <si>
    <t>Prototype facilities</t>
  </si>
  <si>
    <t>Recreational building</t>
  </si>
  <si>
    <t>Research Facilities</t>
  </si>
  <si>
    <t>Residence</t>
  </si>
  <si>
    <t>Schools (primary and secondary)</t>
  </si>
  <si>
    <t>Science labs (teaching)</t>
  </si>
  <si>
    <t>Service garages</t>
  </si>
  <si>
    <t>Sewer treatment plants</t>
  </si>
  <si>
    <t>Shop and maintenance facilities</t>
  </si>
  <si>
    <t>Simple loft-type structures (w/o special equipment)</t>
  </si>
  <si>
    <t>Special schools for physically disadvantaged</t>
  </si>
  <si>
    <t>Stadium-grandstand type</t>
  </si>
  <si>
    <t>Stadiums multi-purpose</t>
  </si>
  <si>
    <t>Storage-cold</t>
  </si>
  <si>
    <t>Theaters and similar facilities</t>
  </si>
  <si>
    <t>Transportation terminals</t>
  </si>
  <si>
    <t>Veterinary hospitals</t>
  </si>
  <si>
    <t>Vocational schools</t>
  </si>
  <si>
    <t>Warehouses</t>
  </si>
  <si>
    <t>Water treatment plants</t>
  </si>
  <si>
    <t>Other Sch. A Projects</t>
  </si>
  <si>
    <t>Other Sch. B Projects</t>
  </si>
  <si>
    <t>Other Sch. C Projects</t>
  </si>
  <si>
    <t xml:space="preserve">Design Development phase has been completed. At the time of Construction documents, the team "paused" and proposed remaining with GC/CM delivery method due to complexities that were presenting. After discussions with both the State staff and DES, we were given the approval to continue with GC/CM and began drafting the RFP to publish. At the current moment, the team is in the process of selecting a contractor. Once the contractor is selected, we will move forward with constructions documents.  The overall project schedule has not been impacted by this change. </t>
  </si>
  <si>
    <t>057  - State Bldg. Const Acct</t>
  </si>
  <si>
    <t>% of Bldg. Area that is being remodeled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</si>
</sst>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4">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69" fontId="4" fillId="0" borderId="10" xfId="1" applyNumberFormat="1" applyFont="1" applyFill="1" applyBorder="1" applyAlignment="1" applyProtection="1">
      <protection locked="0"/>
    </xf>
    <xf numFmtId="14" fontId="0" fillId="0" borderId="10" xfId="0" applyNumberFormat="1" applyBorder="1" applyAlignment="1" applyProtection="1">
      <alignment horizontal="left"/>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600075</xdr:colOff>
      <xdr:row>6</xdr:row>
      <xdr:rowOff>146154</xdr:rowOff>
    </xdr:from>
    <xdr:to>
      <xdr:col>7</xdr:col>
      <xdr:colOff>237259</xdr:colOff>
      <xdr:row>18</xdr:row>
      <xdr:rowOff>93874</xdr:rowOff>
    </xdr:to>
    <xdr:pic>
      <xdr:nvPicPr>
        <xdr:cNvPr id="2" name="Picture 1" descr="View of Gateway Building from the North along the Promenade&#10;">
          <a:extLst>
            <a:ext uri="{FF2B5EF4-FFF2-40B4-BE49-F238E27FC236}">
              <a16:creationId xmlns:a16="http://schemas.microsoft.com/office/drawing/2014/main" id="{73050EB6-2CE8-4232-9FA5-D78C033683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98261" y="1192997"/>
          <a:ext cx="4263612" cy="216114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3" name="TextBox 2" descr="View of Gateway Building from the North along the Promenade&#10;">
          <a:extLst>
            <a:ext uri="{FF2B5EF4-FFF2-40B4-BE49-F238E27FC236}">
              <a16:creationId xmlns:a16="http://schemas.microsoft.com/office/drawing/2014/main" id="{174C5E45-E5D6-4C50-87BF-6661745E3203}"/>
            </a:ext>
          </a:extLst>
        </xdr:cNvPr>
        <xdr:cNvSpPr txBox="1"/>
      </xdr:nvSpPr>
      <xdr:spPr>
        <a:xfrm>
          <a:off x="397329" y="37020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View</a:t>
          </a:r>
          <a:r>
            <a:rPr lang="en-US" sz="1100" b="1" baseline="0">
              <a:solidFill>
                <a:schemeClr val="bg1"/>
              </a:solidFill>
            </a:rPr>
            <a:t> of Gateway Building from the North along the Promenade</a:t>
          </a:r>
          <a:endParaRPr lang="en-US" sz="1100" b="1">
            <a:solidFill>
              <a:schemeClr val="bg1"/>
            </a:solidFill>
          </a:endParaRPr>
        </a:p>
      </xdr:txBody>
    </xdr:sp>
    <xdr:clientData fLocksWithSheet="0"/>
  </xdr:twoCellAnchor>
  <xdr:twoCellAnchor>
    <xdr:from>
      <xdr:col>9</xdr:col>
      <xdr:colOff>600075</xdr:colOff>
      <xdr:row>6</xdr:row>
      <xdr:rowOff>146154</xdr:rowOff>
    </xdr:from>
    <xdr:to>
      <xdr:col>16</xdr:col>
      <xdr:colOff>237259</xdr:colOff>
      <xdr:row>18</xdr:row>
      <xdr:rowOff>93874</xdr:rowOff>
    </xdr:to>
    <xdr:pic>
      <xdr:nvPicPr>
        <xdr:cNvPr id="4" name="Picture 3" descr="View of Gateway Building from the SW along the Promenade&#10;">
          <a:extLst>
            <a:ext uri="{FF2B5EF4-FFF2-40B4-BE49-F238E27FC236}">
              <a16:creationId xmlns:a16="http://schemas.microsoft.com/office/drawing/2014/main" id="{DA4EFAA6-3194-4C65-8272-D94163D99F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25961" y="1192997"/>
          <a:ext cx="4263612" cy="216114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5" name="TextBox 4">
          <a:extLst>
            <a:ext uri="{FF2B5EF4-FFF2-40B4-BE49-F238E27FC236}">
              <a16:creationId xmlns:a16="http://schemas.microsoft.com/office/drawing/2014/main" id="{773A6CB8-16FB-4941-870F-6A68103DBC33}"/>
            </a:ext>
          </a:extLst>
        </xdr:cNvPr>
        <xdr:cNvSpPr txBox="1"/>
      </xdr:nvSpPr>
      <xdr:spPr>
        <a:xfrm>
          <a:off x="6125029" y="37020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View of Gateway Building from the SW along the Promenade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144391</xdr:rowOff>
    </xdr:from>
    <xdr:to>
      <xdr:col>7</xdr:col>
      <xdr:colOff>237259</xdr:colOff>
      <xdr:row>40</xdr:row>
      <xdr:rowOff>95636</xdr:rowOff>
    </xdr:to>
    <xdr:pic>
      <xdr:nvPicPr>
        <xdr:cNvPr id="6" name="Picture 5" descr="View of Gateway Building from the SE along Campus Way&#10;">
          <a:extLst>
            <a:ext uri="{FF2B5EF4-FFF2-40B4-BE49-F238E27FC236}">
              <a16:creationId xmlns:a16="http://schemas.microsoft.com/office/drawing/2014/main" id="{5EA79A45-4E11-471C-8555-ECF42ED840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98261" y="4874234"/>
          <a:ext cx="4263612" cy="252753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7" name="TextBox 6">
          <a:extLst>
            <a:ext uri="{FF2B5EF4-FFF2-40B4-BE49-F238E27FC236}">
              <a16:creationId xmlns:a16="http://schemas.microsoft.com/office/drawing/2014/main" id="{84DDF9A0-B5FA-4DF9-BCD3-5FEC263340B9}"/>
            </a:ext>
          </a:extLst>
        </xdr:cNvPr>
        <xdr:cNvSpPr txBox="1"/>
      </xdr:nvSpPr>
      <xdr:spPr>
        <a:xfrm>
          <a:off x="397329" y="75692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View of Gateway Building from the SE along Campus Way</a:t>
          </a:r>
          <a:endParaRPr lang="en-US" sz="1100" b="1">
            <a:solidFill>
              <a:schemeClr val="bg1"/>
            </a:solidFill>
          </a:endParaRPr>
        </a:p>
      </xdr:txBody>
    </xdr:sp>
    <xdr:clientData fLocksWithSheet="0"/>
  </xdr:twoCellAnchor>
  <xdr:twoCellAnchor>
    <xdr:from>
      <xdr:col>9</xdr:col>
      <xdr:colOff>462911</xdr:colOff>
      <xdr:row>25</xdr:row>
      <xdr:rowOff>36942</xdr:rowOff>
    </xdr:from>
    <xdr:to>
      <xdr:col>16</xdr:col>
      <xdr:colOff>214311</xdr:colOff>
      <xdr:row>41</xdr:row>
      <xdr:rowOff>95250</xdr:rowOff>
    </xdr:to>
    <xdr:pic>
      <xdr:nvPicPr>
        <xdr:cNvPr id="8" name="Picture 7" descr="Site Plan&#10;">
          <a:extLst>
            <a:ext uri="{FF2B5EF4-FFF2-40B4-BE49-F238E27FC236}">
              <a16:creationId xmlns:a16="http://schemas.microsoft.com/office/drawing/2014/main" id="{BEC1D110-8DA4-4166-A551-8F93A1E7483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3482" b="2969"/>
        <a:stretch/>
      </xdr:blipFill>
      <xdr:spPr>
        <a:xfrm>
          <a:off x="6191518" y="4583542"/>
          <a:ext cx="4370572" cy="300198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9" name="TextBox 8">
          <a:extLst>
            <a:ext uri="{FF2B5EF4-FFF2-40B4-BE49-F238E27FC236}">
              <a16:creationId xmlns:a16="http://schemas.microsoft.com/office/drawing/2014/main" id="{AEC8B42D-1B34-4527-B452-D9730766A494}"/>
            </a:ext>
          </a:extLst>
        </xdr:cNvPr>
        <xdr:cNvSpPr txBox="1"/>
      </xdr:nvSpPr>
      <xdr:spPr>
        <a:xfrm>
          <a:off x="6125029" y="75692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Site Plan</a:t>
          </a:r>
        </a:p>
        <a:p>
          <a:pPr algn="ctr"/>
          <a:endParaRPr lang="en-US" sz="1100" b="1">
            <a:solidFill>
              <a:schemeClr val="bg1"/>
            </a:solidFill>
          </a:endParaRPr>
        </a:p>
      </xdr:txBody>
    </xdr:sp>
    <xdr:clientData fLocksWithSheet="0"/>
  </xdr:twoCellAnchor>
  <xdr:twoCellAnchor>
    <xdr:from>
      <xdr:col>0</xdr:col>
      <xdr:colOff>600075</xdr:colOff>
      <xdr:row>47</xdr:row>
      <xdr:rowOff>168760</xdr:rowOff>
    </xdr:from>
    <xdr:to>
      <xdr:col>7</xdr:col>
      <xdr:colOff>237259</xdr:colOff>
      <xdr:row>61</xdr:row>
      <xdr:rowOff>71268</xdr:rowOff>
    </xdr:to>
    <xdr:pic>
      <xdr:nvPicPr>
        <xdr:cNvPr id="10" name="Picture 9" descr="Level U1 Plan&#10;">
          <a:extLst>
            <a:ext uri="{FF2B5EF4-FFF2-40B4-BE49-F238E27FC236}">
              <a16:creationId xmlns:a16="http://schemas.microsoft.com/office/drawing/2014/main" id="{E9BB1A94-542D-4B12-8AE3-697AA8AEF06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598261" y="8769381"/>
          <a:ext cx="4263612" cy="24769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1" name="TextBox 10">
          <a:extLst>
            <a:ext uri="{FF2B5EF4-FFF2-40B4-BE49-F238E27FC236}">
              <a16:creationId xmlns:a16="http://schemas.microsoft.com/office/drawing/2014/main" id="{DC1D4F8F-8DEC-4094-9882-4F0A3CE64D0D}"/>
            </a:ext>
          </a:extLst>
        </xdr:cNvPr>
        <xdr:cNvSpPr txBox="1"/>
      </xdr:nvSpPr>
      <xdr:spPr>
        <a:xfrm>
          <a:off x="397329" y="114363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 U1 Plan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168760</xdr:rowOff>
    </xdr:from>
    <xdr:to>
      <xdr:col>16</xdr:col>
      <xdr:colOff>237259</xdr:colOff>
      <xdr:row>61</xdr:row>
      <xdr:rowOff>71268</xdr:rowOff>
    </xdr:to>
    <xdr:pic>
      <xdr:nvPicPr>
        <xdr:cNvPr id="12" name="Picture 11" descr="Level 1 Plan&#10;">
          <a:extLst>
            <a:ext uri="{FF2B5EF4-FFF2-40B4-BE49-F238E27FC236}">
              <a16:creationId xmlns:a16="http://schemas.microsoft.com/office/drawing/2014/main" id="{DEB9AF9D-DDC5-40C9-8B8D-FCA2EF986EE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6325961" y="8769381"/>
          <a:ext cx="4263612" cy="24769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3" name="TextBox 12">
          <a:extLst>
            <a:ext uri="{FF2B5EF4-FFF2-40B4-BE49-F238E27FC236}">
              <a16:creationId xmlns:a16="http://schemas.microsoft.com/office/drawing/2014/main" id="{91DA2AC5-8503-47B8-B63A-8C5AB522C900}"/>
            </a:ext>
          </a:extLst>
        </xdr:cNvPr>
        <xdr:cNvSpPr txBox="1"/>
      </xdr:nvSpPr>
      <xdr:spPr>
        <a:xfrm>
          <a:off x="6125029" y="114363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 1 Plan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168760</xdr:rowOff>
    </xdr:from>
    <xdr:to>
      <xdr:col>7</xdr:col>
      <xdr:colOff>237259</xdr:colOff>
      <xdr:row>82</xdr:row>
      <xdr:rowOff>71268</xdr:rowOff>
    </xdr:to>
    <xdr:pic>
      <xdr:nvPicPr>
        <xdr:cNvPr id="14" name="Picture 13" descr="Level 2 Plan&#10;">
          <a:extLst>
            <a:ext uri="{FF2B5EF4-FFF2-40B4-BE49-F238E27FC236}">
              <a16:creationId xmlns:a16="http://schemas.microsoft.com/office/drawing/2014/main" id="{A70459DE-E16B-4669-BDF1-954007EE38A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598261" y="12636531"/>
          <a:ext cx="4263612" cy="24769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5" name="TextBox 14">
          <a:extLst>
            <a:ext uri="{FF2B5EF4-FFF2-40B4-BE49-F238E27FC236}">
              <a16:creationId xmlns:a16="http://schemas.microsoft.com/office/drawing/2014/main" id="{0E16D58E-621D-4F8E-BB3D-87358A77FB23}"/>
            </a:ext>
          </a:extLst>
        </xdr:cNvPr>
        <xdr:cNvSpPr txBox="1"/>
      </xdr:nvSpPr>
      <xdr:spPr>
        <a:xfrm>
          <a:off x="397329" y="153035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 2 Plan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168760</xdr:rowOff>
    </xdr:from>
    <xdr:to>
      <xdr:col>16</xdr:col>
      <xdr:colOff>237259</xdr:colOff>
      <xdr:row>82</xdr:row>
      <xdr:rowOff>71268</xdr:rowOff>
    </xdr:to>
    <xdr:pic>
      <xdr:nvPicPr>
        <xdr:cNvPr id="16" name="Picture 15" descr="Level 3 Plan&#10;">
          <a:extLst>
            <a:ext uri="{FF2B5EF4-FFF2-40B4-BE49-F238E27FC236}">
              <a16:creationId xmlns:a16="http://schemas.microsoft.com/office/drawing/2014/main" id="{30BD9423-EE70-4C73-B33B-EE9B487B037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6325961" y="12636531"/>
          <a:ext cx="4263612" cy="24769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7" name="TextBox 16">
          <a:extLst>
            <a:ext uri="{FF2B5EF4-FFF2-40B4-BE49-F238E27FC236}">
              <a16:creationId xmlns:a16="http://schemas.microsoft.com/office/drawing/2014/main" id="{45B75A60-0AEB-4C2B-B2AB-F58C5893E485}"/>
            </a:ext>
          </a:extLst>
        </xdr:cNvPr>
        <xdr:cNvSpPr txBox="1"/>
      </xdr:nvSpPr>
      <xdr:spPr>
        <a:xfrm>
          <a:off x="6125029" y="153035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 3 Plan</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40000222-cascadia-cc5-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pitts@Cascadia.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4" t="s">
        <v>0</v>
      </c>
      <c r="C1" s="134"/>
      <c r="D1" s="134"/>
      <c r="E1" s="134"/>
      <c r="F1" s="134"/>
      <c r="G1" s="134"/>
      <c r="H1" s="134"/>
      <c r="I1" s="134"/>
      <c r="J1" s="134"/>
      <c r="K1" s="134"/>
      <c r="L1" s="55"/>
    </row>
    <row r="2" spans="1:12" ht="21.75" thickBot="1" x14ac:dyDescent="0.4">
      <c r="A2" s="91"/>
      <c r="B2" s="135" t="s">
        <v>1</v>
      </c>
      <c r="C2" s="135"/>
      <c r="D2" s="135"/>
      <c r="E2" s="135"/>
      <c r="F2" s="135"/>
      <c r="G2" s="135"/>
      <c r="H2" s="135"/>
      <c r="I2" s="135"/>
      <c r="J2" s="135"/>
      <c r="K2" s="135"/>
      <c r="L2" s="93"/>
    </row>
    <row r="3" spans="1:12" ht="15.75" thickTop="1" x14ac:dyDescent="0.25"/>
    <row r="4" spans="1:12" ht="15.75" x14ac:dyDescent="0.25">
      <c r="B4" s="123" t="s">
        <v>2</v>
      </c>
      <c r="C4" s="13"/>
      <c r="D4" s="13"/>
      <c r="E4" s="13"/>
      <c r="F4" s="13"/>
      <c r="G4" s="13"/>
      <c r="H4" s="13"/>
      <c r="I4" s="13"/>
      <c r="J4" s="13"/>
      <c r="K4" s="14"/>
    </row>
    <row r="5" spans="1:12" ht="15.75" customHeight="1" x14ac:dyDescent="0.25">
      <c r="B5" s="136" t="s">
        <v>3</v>
      </c>
      <c r="C5" s="132"/>
      <c r="D5" s="132"/>
      <c r="E5" s="132"/>
      <c r="F5" s="132"/>
      <c r="G5" s="132"/>
      <c r="H5" s="132"/>
      <c r="I5" s="132"/>
      <c r="J5" s="132"/>
      <c r="K5" s="133"/>
    </row>
    <row r="6" spans="1:12" x14ac:dyDescent="0.25">
      <c r="B6" s="136"/>
      <c r="C6" s="132"/>
      <c r="D6" s="132"/>
      <c r="E6" s="132"/>
      <c r="F6" s="132"/>
      <c r="G6" s="132"/>
      <c r="H6" s="132"/>
      <c r="I6" s="132"/>
      <c r="J6" s="132"/>
      <c r="K6" s="133"/>
    </row>
    <row r="7" spans="1:12" x14ac:dyDescent="0.25">
      <c r="B7" s="136"/>
      <c r="C7" s="132"/>
      <c r="D7" s="132"/>
      <c r="E7" s="132"/>
      <c r="F7" s="132"/>
      <c r="G7" s="132"/>
      <c r="H7" s="132"/>
      <c r="I7" s="132"/>
      <c r="J7" s="132"/>
      <c r="K7" s="133"/>
    </row>
    <row r="8" spans="1:12" x14ac:dyDescent="0.25">
      <c r="B8" s="136"/>
      <c r="C8" s="132"/>
      <c r="D8" s="132"/>
      <c r="E8" s="132"/>
      <c r="F8" s="132"/>
      <c r="G8" s="132"/>
      <c r="H8" s="132"/>
      <c r="I8" s="132"/>
      <c r="J8" s="132"/>
      <c r="K8" s="133"/>
    </row>
    <row r="9" spans="1:12" x14ac:dyDescent="0.25">
      <c r="B9" s="136"/>
      <c r="C9" s="132"/>
      <c r="D9" s="132"/>
      <c r="E9" s="132"/>
      <c r="F9" s="132"/>
      <c r="G9" s="132"/>
      <c r="H9" s="132"/>
      <c r="I9" s="132"/>
      <c r="J9" s="132"/>
      <c r="K9" s="133"/>
    </row>
    <row r="10" spans="1:12" ht="9" customHeight="1" x14ac:dyDescent="0.25">
      <c r="B10" s="136"/>
      <c r="C10" s="132"/>
      <c r="D10" s="132"/>
      <c r="E10" s="132"/>
      <c r="F10" s="132"/>
      <c r="G10" s="132"/>
      <c r="H10" s="132"/>
      <c r="I10" s="132"/>
      <c r="J10" s="132"/>
      <c r="K10" s="133"/>
    </row>
    <row r="11" spans="1:12" x14ac:dyDescent="0.25">
      <c r="B11" s="136" t="s">
        <v>4</v>
      </c>
      <c r="C11" s="132"/>
      <c r="D11" s="132"/>
      <c r="E11" s="132"/>
      <c r="F11" s="132"/>
      <c r="G11" s="132"/>
      <c r="H11" s="132"/>
      <c r="I11" s="132"/>
      <c r="J11" s="132"/>
      <c r="K11" s="133"/>
    </row>
    <row r="12" spans="1:12" x14ac:dyDescent="0.25">
      <c r="B12" s="136"/>
      <c r="C12" s="132"/>
      <c r="D12" s="132"/>
      <c r="E12" s="132"/>
      <c r="F12" s="132"/>
      <c r="G12" s="132"/>
      <c r="H12" s="132"/>
      <c r="I12" s="132"/>
      <c r="J12" s="132"/>
      <c r="K12" s="133"/>
    </row>
    <row r="13" spans="1:12" x14ac:dyDescent="0.25">
      <c r="B13" s="136"/>
      <c r="C13" s="132"/>
      <c r="D13" s="132"/>
      <c r="E13" s="132"/>
      <c r="F13" s="132"/>
      <c r="G13" s="132"/>
      <c r="H13" s="132"/>
      <c r="I13" s="132"/>
      <c r="J13" s="132"/>
      <c r="K13" s="133"/>
    </row>
    <row r="14" spans="1:12" x14ac:dyDescent="0.25">
      <c r="B14" s="136"/>
      <c r="C14" s="132"/>
      <c r="D14" s="132"/>
      <c r="E14" s="132"/>
      <c r="F14" s="132"/>
      <c r="G14" s="132"/>
      <c r="H14" s="132"/>
      <c r="I14" s="132"/>
      <c r="J14" s="132"/>
      <c r="K14" s="133"/>
    </row>
    <row r="15" spans="1:12" x14ac:dyDescent="0.25">
      <c r="B15" s="136"/>
      <c r="C15" s="132"/>
      <c r="D15" s="132"/>
      <c r="E15" s="132"/>
      <c r="F15" s="132"/>
      <c r="G15" s="132"/>
      <c r="H15" s="132"/>
      <c r="I15" s="132"/>
      <c r="J15" s="132"/>
      <c r="K15" s="133"/>
    </row>
    <row r="16" spans="1:12" x14ac:dyDescent="0.25">
      <c r="B16" s="136"/>
      <c r="C16" s="132"/>
      <c r="D16" s="132"/>
      <c r="E16" s="132"/>
      <c r="F16" s="132"/>
      <c r="G16" s="132"/>
      <c r="H16" s="132"/>
      <c r="I16" s="132"/>
      <c r="J16" s="132"/>
      <c r="K16" s="133"/>
    </row>
    <row r="17" spans="2:11" ht="9" customHeight="1" x14ac:dyDescent="0.25">
      <c r="B17" s="15"/>
      <c r="K17" s="16"/>
    </row>
    <row r="18" spans="2:11" ht="15" customHeight="1" x14ac:dyDescent="0.25">
      <c r="B18" s="136" t="s">
        <v>5</v>
      </c>
      <c r="C18" s="132"/>
      <c r="D18" s="132"/>
      <c r="E18" s="132"/>
      <c r="F18" s="132"/>
      <c r="G18" s="132"/>
      <c r="H18" s="132"/>
      <c r="I18" s="132"/>
      <c r="J18" s="132"/>
      <c r="K18" s="133"/>
    </row>
    <row r="19" spans="2:11" x14ac:dyDescent="0.25">
      <c r="B19" s="136"/>
      <c r="C19" s="132"/>
      <c r="D19" s="132"/>
      <c r="E19" s="132"/>
      <c r="F19" s="132"/>
      <c r="G19" s="132"/>
      <c r="H19" s="132"/>
      <c r="I19" s="132"/>
      <c r="J19" s="132"/>
      <c r="K19" s="133"/>
    </row>
    <row r="20" spans="2:11" x14ac:dyDescent="0.25">
      <c r="B20" s="136"/>
      <c r="C20" s="132"/>
      <c r="D20" s="132"/>
      <c r="E20" s="132"/>
      <c r="F20" s="132"/>
      <c r="G20" s="132"/>
      <c r="H20" s="132"/>
      <c r="I20" s="132"/>
      <c r="J20" s="132"/>
      <c r="K20" s="133"/>
    </row>
    <row r="21" spans="2:11" ht="9" customHeight="1" x14ac:dyDescent="0.25">
      <c r="B21" s="137"/>
      <c r="C21" s="138"/>
      <c r="D21" s="138"/>
      <c r="E21" s="138"/>
      <c r="F21" s="138"/>
      <c r="G21" s="138"/>
      <c r="H21" s="138"/>
      <c r="I21" s="138"/>
      <c r="J21" s="138"/>
      <c r="K21" s="139"/>
    </row>
    <row r="23" spans="2:11" ht="15.75" x14ac:dyDescent="0.25">
      <c r="B23" s="123" t="s">
        <v>6</v>
      </c>
      <c r="C23" s="13"/>
      <c r="D23" s="13"/>
      <c r="E23" s="13"/>
      <c r="F23" s="13"/>
      <c r="G23" s="13"/>
      <c r="H23" s="13"/>
      <c r="I23" s="13"/>
      <c r="J23" s="13"/>
      <c r="K23" s="14"/>
    </row>
    <row r="24" spans="2:11" x14ac:dyDescent="0.25">
      <c r="B24" s="136" t="s">
        <v>7</v>
      </c>
      <c r="C24" s="132"/>
      <c r="D24" s="132"/>
      <c r="E24" s="132"/>
      <c r="F24" s="132"/>
      <c r="G24" s="132"/>
      <c r="H24" s="132"/>
      <c r="I24" s="132"/>
      <c r="J24" s="132"/>
      <c r="K24" s="133"/>
    </row>
    <row r="25" spans="2:11" x14ac:dyDescent="0.25">
      <c r="B25" s="136"/>
      <c r="C25" s="132"/>
      <c r="D25" s="132"/>
      <c r="E25" s="132"/>
      <c r="F25" s="132"/>
      <c r="G25" s="132"/>
      <c r="H25" s="132"/>
      <c r="I25" s="132"/>
      <c r="J25" s="132"/>
      <c r="K25" s="133"/>
    </row>
    <row r="26" spans="2:11" x14ac:dyDescent="0.25">
      <c r="B26" s="136"/>
      <c r="C26" s="132"/>
      <c r="D26" s="132"/>
      <c r="E26" s="132"/>
      <c r="F26" s="132"/>
      <c r="G26" s="132"/>
      <c r="H26" s="132"/>
      <c r="I26" s="132"/>
      <c r="J26" s="132"/>
      <c r="K26" s="133"/>
    </row>
    <row r="27" spans="2:11" x14ac:dyDescent="0.25">
      <c r="B27" s="136"/>
      <c r="C27" s="132"/>
      <c r="D27" s="132"/>
      <c r="E27" s="132"/>
      <c r="F27" s="132"/>
      <c r="G27" s="132"/>
      <c r="H27" s="132"/>
      <c r="I27" s="132"/>
      <c r="J27" s="132"/>
      <c r="K27" s="133"/>
    </row>
    <row r="28" spans="2:11" ht="9" customHeight="1" x14ac:dyDescent="0.25">
      <c r="B28" s="15"/>
      <c r="K28" s="16"/>
    </row>
    <row r="29" spans="2:11" x14ac:dyDescent="0.25">
      <c r="B29" s="140" t="s">
        <v>8</v>
      </c>
      <c r="C29" s="141"/>
      <c r="D29" s="141"/>
      <c r="E29" s="141"/>
      <c r="F29" s="141"/>
      <c r="G29" s="141"/>
      <c r="H29" s="141"/>
      <c r="I29" s="141"/>
      <c r="J29" s="141"/>
      <c r="K29" s="142"/>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9</v>
      </c>
      <c r="C32" s="13"/>
      <c r="D32" s="13"/>
      <c r="E32" s="13"/>
      <c r="F32" s="13"/>
      <c r="G32" s="13"/>
      <c r="H32" s="13"/>
      <c r="I32" s="13"/>
      <c r="J32" s="13"/>
      <c r="K32" s="14"/>
    </row>
    <row r="33" spans="2:11" x14ac:dyDescent="0.25">
      <c r="B33" s="15" t="s">
        <v>10</v>
      </c>
      <c r="C33" t="s">
        <v>11</v>
      </c>
      <c r="K33" s="16"/>
    </row>
    <row r="34" spans="2:11" ht="15" customHeight="1" x14ac:dyDescent="0.25">
      <c r="B34" s="15" t="s">
        <v>12</v>
      </c>
      <c r="C34" s="132" t="s">
        <v>13</v>
      </c>
      <c r="D34" s="132"/>
      <c r="E34" s="132"/>
      <c r="F34" s="132"/>
      <c r="G34" s="132"/>
      <c r="H34" s="132"/>
      <c r="I34" s="132"/>
      <c r="J34" s="132"/>
      <c r="K34" s="133"/>
    </row>
    <row r="35" spans="2:11" x14ac:dyDescent="0.25">
      <c r="B35" s="128"/>
      <c r="C35" s="132"/>
      <c r="D35" s="132"/>
      <c r="E35" s="132"/>
      <c r="F35" s="132"/>
      <c r="G35" s="132"/>
      <c r="H35" s="132"/>
      <c r="I35" s="132"/>
      <c r="J35" s="132"/>
      <c r="K35" s="133"/>
    </row>
    <row r="36" spans="2:11" x14ac:dyDescent="0.25">
      <c r="B36" s="128"/>
      <c r="C36" s="132"/>
      <c r="D36" s="132"/>
      <c r="E36" s="132"/>
      <c r="F36" s="132"/>
      <c r="G36" s="132"/>
      <c r="H36" s="132"/>
      <c r="I36" s="132"/>
      <c r="J36" s="132"/>
      <c r="K36" s="133"/>
    </row>
    <row r="37" spans="2:11" ht="15" customHeight="1" x14ac:dyDescent="0.25">
      <c r="B37" s="15" t="s">
        <v>14</v>
      </c>
      <c r="C37" s="132" t="s">
        <v>15</v>
      </c>
      <c r="D37" s="132"/>
      <c r="E37" s="132"/>
      <c r="F37" s="132"/>
      <c r="G37" s="132"/>
      <c r="H37" s="132"/>
      <c r="I37" s="132"/>
      <c r="J37" s="132"/>
      <c r="K37" s="133"/>
    </row>
    <row r="38" spans="2:11" x14ac:dyDescent="0.25">
      <c r="B38" s="15"/>
      <c r="C38" s="132"/>
      <c r="D38" s="132"/>
      <c r="E38" s="132"/>
      <c r="F38" s="132"/>
      <c r="G38" s="132"/>
      <c r="H38" s="132"/>
      <c r="I38" s="132"/>
      <c r="J38" s="132"/>
      <c r="K38" s="133"/>
    </row>
    <row r="39" spans="2:11" x14ac:dyDescent="0.25">
      <c r="B39" s="15"/>
      <c r="C39" s="132"/>
      <c r="D39" s="132"/>
      <c r="E39" s="132"/>
      <c r="F39" s="132"/>
      <c r="G39" s="132"/>
      <c r="H39" s="132"/>
      <c r="I39" s="132"/>
      <c r="J39" s="132"/>
      <c r="K39" s="133"/>
    </row>
    <row r="40" spans="2:11" ht="15" customHeight="1" x14ac:dyDescent="0.25">
      <c r="B40" s="15" t="s">
        <v>16</v>
      </c>
      <c r="C40" s="132" t="s">
        <v>17</v>
      </c>
      <c r="D40" s="132"/>
      <c r="E40" s="132"/>
      <c r="F40" s="132"/>
      <c r="G40" s="132"/>
      <c r="H40" s="132"/>
      <c r="I40" s="132"/>
      <c r="J40" s="132"/>
      <c r="K40" s="133"/>
    </row>
    <row r="41" spans="2:11" x14ac:dyDescent="0.25">
      <c r="B41" s="15"/>
      <c r="C41" s="132"/>
      <c r="D41" s="132"/>
      <c r="E41" s="132"/>
      <c r="F41" s="132"/>
      <c r="G41" s="132"/>
      <c r="H41" s="132"/>
      <c r="I41" s="132"/>
      <c r="J41" s="132"/>
      <c r="K41" s="133"/>
    </row>
    <row r="42" spans="2:11" x14ac:dyDescent="0.25">
      <c r="B42" s="15"/>
      <c r="C42" s="132"/>
      <c r="D42" s="132"/>
      <c r="E42" s="132"/>
      <c r="F42" s="132"/>
      <c r="G42" s="132"/>
      <c r="H42" s="132"/>
      <c r="I42" s="132"/>
      <c r="J42" s="132"/>
      <c r="K42" s="133"/>
    </row>
    <row r="43" spans="2:11" ht="15" customHeight="1" x14ac:dyDescent="0.25">
      <c r="B43" s="15" t="s">
        <v>18</v>
      </c>
      <c r="C43" s="132" t="s">
        <v>19</v>
      </c>
      <c r="D43" s="132"/>
      <c r="E43" s="132"/>
      <c r="F43" s="132"/>
      <c r="G43" s="132"/>
      <c r="H43" s="132"/>
      <c r="I43" s="132"/>
      <c r="J43" s="132"/>
      <c r="K43" s="133"/>
    </row>
    <row r="44" spans="2:11" x14ac:dyDescent="0.25">
      <c r="B44" s="15"/>
      <c r="C44" s="132"/>
      <c r="D44" s="132"/>
      <c r="E44" s="132"/>
      <c r="F44" s="132"/>
      <c r="G44" s="132"/>
      <c r="H44" s="132"/>
      <c r="I44" s="132"/>
      <c r="J44" s="132"/>
      <c r="K44" s="133"/>
    </row>
    <row r="45" spans="2:11" ht="15" customHeight="1" x14ac:dyDescent="0.25">
      <c r="B45" s="15" t="s">
        <v>20</v>
      </c>
      <c r="C45" s="132" t="s">
        <v>21</v>
      </c>
      <c r="D45" s="132"/>
      <c r="E45" s="132"/>
      <c r="F45" s="132"/>
      <c r="G45" s="132"/>
      <c r="H45" s="132"/>
      <c r="I45" s="132"/>
      <c r="J45" s="132"/>
      <c r="K45" s="133"/>
    </row>
    <row r="46" spans="2:11" x14ac:dyDescent="0.25">
      <c r="B46" s="15"/>
      <c r="C46" s="132"/>
      <c r="D46" s="132"/>
      <c r="E46" s="132"/>
      <c r="F46" s="132"/>
      <c r="G46" s="132"/>
      <c r="H46" s="132"/>
      <c r="I46" s="132"/>
      <c r="J46" s="132"/>
      <c r="K46" s="133"/>
    </row>
    <row r="47" spans="2:11" x14ac:dyDescent="0.25">
      <c r="B47" s="15"/>
      <c r="C47" s="132"/>
      <c r="D47" s="132"/>
      <c r="E47" s="132"/>
      <c r="F47" s="132"/>
      <c r="G47" s="132"/>
      <c r="H47" s="132"/>
      <c r="I47" s="132"/>
      <c r="J47" s="132"/>
      <c r="K47" s="133"/>
    </row>
    <row r="48" spans="2:11" x14ac:dyDescent="0.25">
      <c r="B48" s="15"/>
      <c r="C48" s="132"/>
      <c r="D48" s="132"/>
      <c r="E48" s="132"/>
      <c r="F48" s="132"/>
      <c r="G48" s="132"/>
      <c r="H48" s="132"/>
      <c r="I48" s="132"/>
      <c r="J48" s="132"/>
      <c r="K48" s="133"/>
    </row>
    <row r="49" spans="2:11" x14ac:dyDescent="0.25">
      <c r="B49" s="15"/>
      <c r="C49" s="132"/>
      <c r="D49" s="132"/>
      <c r="E49" s="132"/>
      <c r="F49" s="132"/>
      <c r="G49" s="132"/>
      <c r="H49" s="132"/>
      <c r="I49" s="132"/>
      <c r="J49" s="132"/>
      <c r="K49" s="133"/>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42" zoomScaleNormal="100" workbookViewId="0">
      <selection activeCell="B62" sqref="B62"/>
    </sheetView>
  </sheetViews>
  <sheetFormatPr defaultColWidth="9.140625" defaultRowHeight="15" x14ac:dyDescent="0.25"/>
  <cols>
    <col min="1" max="1" width="1.5703125" customWidth="1"/>
    <col min="2" max="2" width="35.42578125" customWidth="1"/>
    <col min="3" max="7" width="14.5703125" customWidth="1"/>
    <col min="8" max="8" width="17.42578125" customWidth="1"/>
    <col min="9" max="9" width="14.5703125" customWidth="1"/>
    <col min="10" max="10" width="1.5703125" customWidth="1"/>
  </cols>
  <sheetData>
    <row r="1" spans="1:13" ht="21.75" thickTop="1" x14ac:dyDescent="0.35">
      <c r="A1" s="54"/>
      <c r="B1" s="188" t="s">
        <v>22</v>
      </c>
      <c r="C1" s="188"/>
      <c r="D1" s="188"/>
      <c r="E1" s="188"/>
      <c r="F1" s="188"/>
      <c r="G1" s="188"/>
      <c r="H1" s="188"/>
      <c r="I1" s="188"/>
      <c r="J1" s="55"/>
    </row>
    <row r="2" spans="1:13" x14ac:dyDescent="0.25">
      <c r="A2" s="56"/>
      <c r="B2" s="129"/>
      <c r="C2" s="129"/>
      <c r="D2" s="129"/>
      <c r="E2" s="129" t="s">
        <v>23</v>
      </c>
      <c r="F2" s="129"/>
      <c r="G2" s="129"/>
      <c r="H2" s="129"/>
      <c r="I2" s="129"/>
      <c r="J2" s="57"/>
    </row>
    <row r="3" spans="1:13" ht="21" x14ac:dyDescent="0.35">
      <c r="A3" s="56"/>
      <c r="B3" s="189" t="s">
        <v>24</v>
      </c>
      <c r="C3" s="189"/>
      <c r="D3" s="189"/>
      <c r="E3" s="189"/>
      <c r="F3" s="189"/>
      <c r="G3" s="189"/>
      <c r="H3" s="189"/>
      <c r="I3" s="189"/>
      <c r="J3" s="57"/>
    </row>
    <row r="4" spans="1:13" ht="21" customHeight="1" x14ac:dyDescent="0.35">
      <c r="A4" s="58"/>
      <c r="B4" s="194" t="s">
        <v>25</v>
      </c>
      <c r="C4" s="194"/>
      <c r="D4" s="194"/>
      <c r="E4" s="194"/>
      <c r="F4" s="194"/>
      <c r="G4" s="194"/>
      <c r="H4" s="194"/>
      <c r="I4" s="194"/>
      <c r="J4" s="59"/>
    </row>
    <row r="5" spans="1:13" s="1" customFormat="1" x14ac:dyDescent="0.25">
      <c r="A5" s="60"/>
      <c r="B5" t="s">
        <v>26</v>
      </c>
      <c r="C5" s="173">
        <v>699</v>
      </c>
      <c r="D5" s="173"/>
      <c r="E5" s="173"/>
      <c r="F5" s="173"/>
      <c r="G5" s="173"/>
      <c r="H5" s="173"/>
      <c r="J5" s="61"/>
    </row>
    <row r="6" spans="1:13" s="1" customFormat="1" x14ac:dyDescent="0.25">
      <c r="A6" s="60"/>
      <c r="B6" t="s">
        <v>27</v>
      </c>
      <c r="C6" s="191" t="s">
        <v>28</v>
      </c>
      <c r="D6" s="192"/>
      <c r="E6" s="192"/>
      <c r="F6" s="192"/>
      <c r="G6" s="192"/>
      <c r="H6" s="193"/>
      <c r="J6" s="61"/>
    </row>
    <row r="7" spans="1:13" s="1" customFormat="1" ht="15.75" thickBot="1" x14ac:dyDescent="0.3">
      <c r="A7" s="62"/>
      <c r="B7" s="63" t="s">
        <v>29</v>
      </c>
      <c r="C7" s="190">
        <v>40000222</v>
      </c>
      <c r="D7" s="190"/>
      <c r="E7" s="190"/>
      <c r="F7" s="190"/>
      <c r="G7" s="190"/>
      <c r="H7" s="190"/>
      <c r="I7" s="64"/>
      <c r="J7" s="65"/>
    </row>
    <row r="8" spans="1:13" s="1" customFormat="1" ht="9.9499999999999993" customHeight="1" thickTop="1" x14ac:dyDescent="0.25">
      <c r="A8" s="60"/>
      <c r="B8"/>
      <c r="C8"/>
      <c r="D8" s="45"/>
      <c r="J8" s="61"/>
    </row>
    <row r="9" spans="1:13" s="1" customFormat="1" x14ac:dyDescent="0.25">
      <c r="A9" s="60"/>
      <c r="B9" s="152" t="s">
        <v>30</v>
      </c>
      <c r="C9" s="153"/>
      <c r="D9" s="153"/>
      <c r="E9" s="153"/>
      <c r="F9" s="153"/>
      <c r="G9" s="153"/>
      <c r="H9" s="153"/>
      <c r="I9" s="154"/>
      <c r="J9" s="61"/>
    </row>
    <row r="10" spans="1:13" s="1" customFormat="1" x14ac:dyDescent="0.25">
      <c r="A10" s="60"/>
      <c r="B10" s="15" t="s">
        <v>31</v>
      </c>
      <c r="C10" s="173" t="s">
        <v>32</v>
      </c>
      <c r="D10" s="173"/>
      <c r="E10" s="173"/>
      <c r="F10" s="173"/>
      <c r="G10" s="173"/>
      <c r="H10" s="173"/>
      <c r="I10" s="66"/>
      <c r="J10" s="61"/>
    </row>
    <row r="11" spans="1:13" s="1" customFormat="1" x14ac:dyDescent="0.25">
      <c r="A11" s="60"/>
      <c r="B11" s="15" t="s">
        <v>33</v>
      </c>
      <c r="C11" s="174" t="s">
        <v>34</v>
      </c>
      <c r="D11" s="174"/>
      <c r="E11" s="174"/>
      <c r="F11" s="174"/>
      <c r="G11" s="174"/>
      <c r="H11" s="174"/>
      <c r="I11" s="66"/>
      <c r="J11" s="61"/>
    </row>
    <row r="12" spans="1:13" s="1" customFormat="1" x14ac:dyDescent="0.25">
      <c r="A12" s="60"/>
      <c r="B12" s="18" t="s">
        <v>35</v>
      </c>
      <c r="C12" s="175" t="s">
        <v>36</v>
      </c>
      <c r="D12" s="175"/>
      <c r="E12" s="175"/>
      <c r="F12" s="175"/>
      <c r="G12" s="175"/>
      <c r="H12" s="175"/>
      <c r="I12" s="67"/>
      <c r="J12" s="61"/>
    </row>
    <row r="13" spans="1:13" ht="9.9499999999999993" customHeight="1" thickBot="1" x14ac:dyDescent="0.3">
      <c r="A13" s="56"/>
      <c r="D13" s="68"/>
      <c r="J13" s="57"/>
      <c r="M13" s="1"/>
    </row>
    <row r="14" spans="1:13" s="69" customFormat="1" ht="27" customHeight="1" thickTop="1" thickBot="1" x14ac:dyDescent="0.3">
      <c r="A14" s="155" t="s">
        <v>37</v>
      </c>
      <c r="B14" s="156"/>
      <c r="C14" s="156"/>
      <c r="D14" s="156"/>
      <c r="E14" s="156"/>
      <c r="F14" s="156"/>
      <c r="G14" s="156"/>
      <c r="H14" s="156"/>
      <c r="I14" s="156"/>
      <c r="J14" s="157"/>
      <c r="M14" s="1"/>
    </row>
    <row r="15" spans="1:13" ht="9.9499999999999993" customHeight="1" thickTop="1" x14ac:dyDescent="0.25">
      <c r="A15" s="56"/>
      <c r="D15" s="68"/>
      <c r="J15" s="57"/>
      <c r="M15" s="1"/>
    </row>
    <row r="16" spans="1:13" ht="15" customHeight="1" x14ac:dyDescent="0.25">
      <c r="A16" s="56"/>
      <c r="B16" s="70" t="s">
        <v>38</v>
      </c>
      <c r="C16" s="178" t="s">
        <v>39</v>
      </c>
      <c r="D16" s="179"/>
      <c r="E16" s="179"/>
      <c r="F16" s="179"/>
      <c r="G16" s="179"/>
      <c r="H16" s="179"/>
      <c r="I16" s="180"/>
      <c r="J16" s="57"/>
      <c r="M16" s="1"/>
    </row>
    <row r="17" spans="1:13" ht="15" customHeight="1" x14ac:dyDescent="0.25">
      <c r="A17" s="56"/>
      <c r="B17" s="187" t="s">
        <v>40</v>
      </c>
      <c r="C17" s="181"/>
      <c r="D17" s="182"/>
      <c r="E17" s="182"/>
      <c r="F17" s="182"/>
      <c r="G17" s="182"/>
      <c r="H17" s="182"/>
      <c r="I17" s="183"/>
      <c r="J17" s="57"/>
      <c r="M17" s="1"/>
    </row>
    <row r="18" spans="1:13" x14ac:dyDescent="0.25">
      <c r="A18" s="56"/>
      <c r="B18" s="187"/>
      <c r="C18" s="181"/>
      <c r="D18" s="182"/>
      <c r="E18" s="182"/>
      <c r="F18" s="182"/>
      <c r="G18" s="182"/>
      <c r="H18" s="182"/>
      <c r="I18" s="183"/>
      <c r="J18" s="57"/>
      <c r="M18" s="1"/>
    </row>
    <row r="19" spans="1:13" ht="28.35" customHeight="1" x14ac:dyDescent="0.25">
      <c r="A19" s="56"/>
      <c r="B19" s="187"/>
      <c r="C19" s="184"/>
      <c r="D19" s="185"/>
      <c r="E19" s="185"/>
      <c r="F19" s="185"/>
      <c r="G19" s="185"/>
      <c r="H19" s="185"/>
      <c r="I19" s="186"/>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41</v>
      </c>
      <c r="C21" s="178" t="s">
        <v>226</v>
      </c>
      <c r="D21" s="179"/>
      <c r="E21" s="179"/>
      <c r="F21" s="179"/>
      <c r="G21" s="179"/>
      <c r="H21" s="179"/>
      <c r="I21" s="180"/>
      <c r="J21" s="57"/>
      <c r="M21" s="1"/>
    </row>
    <row r="22" spans="1:13" ht="15" customHeight="1" x14ac:dyDescent="0.25">
      <c r="A22" s="56"/>
      <c r="B22" s="176" t="s">
        <v>42</v>
      </c>
      <c r="C22" s="181"/>
      <c r="D22" s="182"/>
      <c r="E22" s="182"/>
      <c r="F22" s="182"/>
      <c r="G22" s="182"/>
      <c r="H22" s="182"/>
      <c r="I22" s="183"/>
      <c r="J22" s="57"/>
      <c r="M22" s="1"/>
    </row>
    <row r="23" spans="1:13" x14ac:dyDescent="0.25">
      <c r="A23" s="56"/>
      <c r="B23" s="176"/>
      <c r="C23" s="181"/>
      <c r="D23" s="182"/>
      <c r="E23" s="182"/>
      <c r="F23" s="182"/>
      <c r="G23" s="182"/>
      <c r="H23" s="182"/>
      <c r="I23" s="183"/>
      <c r="J23" s="57"/>
      <c r="M23" s="1"/>
    </row>
    <row r="24" spans="1:13" x14ac:dyDescent="0.25">
      <c r="A24" s="56"/>
      <c r="B24" s="176"/>
      <c r="C24" s="181"/>
      <c r="D24" s="182"/>
      <c r="E24" s="182"/>
      <c r="F24" s="182"/>
      <c r="G24" s="182"/>
      <c r="H24" s="182"/>
      <c r="I24" s="183"/>
      <c r="J24" s="57"/>
      <c r="M24" s="1"/>
    </row>
    <row r="25" spans="1:13" x14ac:dyDescent="0.25">
      <c r="A25" s="56"/>
      <c r="B25" s="176"/>
      <c r="C25" s="181"/>
      <c r="D25" s="182"/>
      <c r="E25" s="182"/>
      <c r="F25" s="182"/>
      <c r="G25" s="182"/>
      <c r="H25" s="182"/>
      <c r="I25" s="183"/>
      <c r="J25" s="57"/>
      <c r="M25" s="1"/>
    </row>
    <row r="26" spans="1:13" x14ac:dyDescent="0.25">
      <c r="A26" s="56"/>
      <c r="B26" s="176"/>
      <c r="C26" s="181"/>
      <c r="D26" s="182"/>
      <c r="E26" s="182"/>
      <c r="F26" s="182"/>
      <c r="G26" s="182"/>
      <c r="H26" s="182"/>
      <c r="I26" s="183"/>
      <c r="J26" s="57"/>
      <c r="M26" s="1"/>
    </row>
    <row r="27" spans="1:13" x14ac:dyDescent="0.25">
      <c r="A27" s="56"/>
      <c r="B27" s="177"/>
      <c r="C27" s="184"/>
      <c r="D27" s="185"/>
      <c r="E27" s="185"/>
      <c r="F27" s="185"/>
      <c r="G27" s="185"/>
      <c r="H27" s="185"/>
      <c r="I27" s="186"/>
      <c r="J27" s="57"/>
      <c r="M27" s="1"/>
    </row>
    <row r="28" spans="1:13" ht="9.9499999999999993" customHeight="1" x14ac:dyDescent="0.25">
      <c r="A28" s="56"/>
      <c r="D28" s="68"/>
      <c r="J28" s="57"/>
      <c r="M28" s="1"/>
    </row>
    <row r="29" spans="1:13" s="1" customFormat="1" x14ac:dyDescent="0.25">
      <c r="A29" s="60"/>
      <c r="B29" s="152" t="s">
        <v>43</v>
      </c>
      <c r="C29" s="153"/>
      <c r="D29" s="153"/>
      <c r="E29" s="153"/>
      <c r="F29" s="153"/>
      <c r="G29" s="153"/>
      <c r="H29" s="153"/>
      <c r="I29" s="154"/>
      <c r="J29" s="61"/>
    </row>
    <row r="30" spans="1:13" ht="15" customHeight="1" thickBot="1" x14ac:dyDescent="0.3">
      <c r="A30" s="56"/>
      <c r="B30" s="73"/>
      <c r="C30" s="158" t="s">
        <v>44</v>
      </c>
      <c r="D30" s="159"/>
      <c r="E30" s="159"/>
      <c r="F30" s="159"/>
      <c r="G30" s="159"/>
      <c r="H30" s="160"/>
      <c r="I30" s="161"/>
      <c r="J30" s="57"/>
      <c r="M30" s="1"/>
    </row>
    <row r="31" spans="1:13" ht="15" customHeight="1" x14ac:dyDescent="0.25">
      <c r="A31" s="56"/>
      <c r="B31" s="73"/>
      <c r="C31" s="158" t="s">
        <v>45</v>
      </c>
      <c r="D31" s="161"/>
      <c r="E31" s="158" t="s">
        <v>46</v>
      </c>
      <c r="F31" s="159"/>
      <c r="G31" s="159"/>
      <c r="H31" s="162" t="s">
        <v>47</v>
      </c>
      <c r="I31" s="164" t="s">
        <v>48</v>
      </c>
      <c r="J31" s="57"/>
      <c r="M31" s="1"/>
    </row>
    <row r="32" spans="1:13" s="1" customFormat="1" ht="30" x14ac:dyDescent="0.25">
      <c r="A32" s="60"/>
      <c r="B32" s="10" t="s">
        <v>49</v>
      </c>
      <c r="C32" s="74" t="s">
        <v>50</v>
      </c>
      <c r="D32" s="4" t="s">
        <v>51</v>
      </c>
      <c r="E32" s="4" t="s">
        <v>52</v>
      </c>
      <c r="F32" s="4" t="s">
        <v>53</v>
      </c>
      <c r="G32" s="5" t="s">
        <v>54</v>
      </c>
      <c r="H32" s="163"/>
      <c r="I32" s="165"/>
      <c r="J32" s="61"/>
    </row>
    <row r="33" spans="1:13" x14ac:dyDescent="0.25">
      <c r="A33" s="56"/>
      <c r="B33" s="6" t="s">
        <v>55</v>
      </c>
      <c r="C33" s="48">
        <f>SUM(C34:C37)</f>
        <v>0</v>
      </c>
      <c r="D33" s="48">
        <f>SUM(D34:D37)</f>
        <v>0</v>
      </c>
      <c r="E33" s="48">
        <f>SUM(E34:E37)</f>
        <v>0</v>
      </c>
      <c r="F33" s="48">
        <f>SUM(F34:F37)</f>
        <v>0</v>
      </c>
      <c r="G33" s="49">
        <f>SUM(G34:G37)</f>
        <v>0</v>
      </c>
      <c r="H33" s="50">
        <f>SUM(C33:G33)</f>
        <v>0</v>
      </c>
      <c r="I33" s="7"/>
      <c r="J33" s="57"/>
      <c r="M33" s="1"/>
    </row>
    <row r="34" spans="1:13" x14ac:dyDescent="0.25">
      <c r="A34" s="56"/>
      <c r="B34" s="8" t="s">
        <v>227</v>
      </c>
      <c r="C34" s="75"/>
      <c r="D34" s="76"/>
      <c r="E34" s="76"/>
      <c r="F34" s="76"/>
      <c r="G34" s="77"/>
      <c r="H34" s="9">
        <f>SUM(C34:G34)</f>
        <v>0</v>
      </c>
      <c r="I34" s="78"/>
      <c r="J34" s="57"/>
      <c r="M34" s="1"/>
    </row>
    <row r="35" spans="1:13" x14ac:dyDescent="0.25">
      <c r="A35" s="56"/>
      <c r="B35" s="125" t="s">
        <v>56</v>
      </c>
      <c r="C35" s="75"/>
      <c r="D35" s="76"/>
      <c r="E35" s="76"/>
      <c r="F35" s="76"/>
      <c r="G35" s="77"/>
      <c r="H35" s="9">
        <f t="shared" ref="H35:H37" si="0">SUM(C35:G35)</f>
        <v>0</v>
      </c>
      <c r="I35" s="78"/>
      <c r="J35" s="57"/>
      <c r="M35" s="1"/>
    </row>
    <row r="36" spans="1:13" x14ac:dyDescent="0.25">
      <c r="A36" s="56"/>
      <c r="B36" s="125" t="s">
        <v>57</v>
      </c>
      <c r="C36" s="75"/>
      <c r="D36" s="76"/>
      <c r="E36" s="76"/>
      <c r="F36" s="76"/>
      <c r="G36" s="77"/>
      <c r="H36" s="9">
        <f t="shared" si="0"/>
        <v>0</v>
      </c>
      <c r="I36" s="78"/>
      <c r="J36" s="57"/>
      <c r="M36" s="1"/>
    </row>
    <row r="37" spans="1:13" x14ac:dyDescent="0.25">
      <c r="A37" s="56"/>
      <c r="B37" s="124" t="s">
        <v>58</v>
      </c>
      <c r="C37" s="75"/>
      <c r="D37" s="76"/>
      <c r="E37" s="76"/>
      <c r="F37" s="76"/>
      <c r="G37" s="77"/>
      <c r="H37" s="9">
        <f t="shared" si="0"/>
        <v>0</v>
      </c>
      <c r="I37" s="78"/>
      <c r="J37" s="57"/>
      <c r="M37" s="1"/>
    </row>
    <row r="38" spans="1:13" x14ac:dyDescent="0.25">
      <c r="A38" s="56"/>
      <c r="B38" s="6" t="s">
        <v>59</v>
      </c>
      <c r="C38" s="48">
        <f>SUM(C39:C42)</f>
        <v>789997</v>
      </c>
      <c r="D38" s="48">
        <f>SUM(D39:D42)</f>
        <v>1180274.97</v>
      </c>
      <c r="E38" s="48">
        <f>SUM(E39:E42)</f>
        <v>1125728.03</v>
      </c>
      <c r="F38" s="48">
        <f>SUM(F39:F42)</f>
        <v>0</v>
      </c>
      <c r="G38" s="49">
        <f>SUM(G39:G42)</f>
        <v>0</v>
      </c>
      <c r="H38" s="50">
        <f>SUM(C38:G38)</f>
        <v>3096000</v>
      </c>
      <c r="I38" s="7"/>
      <c r="J38" s="57"/>
      <c r="M38" s="1"/>
    </row>
    <row r="39" spans="1:13" x14ac:dyDescent="0.25">
      <c r="A39" s="56"/>
      <c r="B39" s="8" t="s">
        <v>227</v>
      </c>
      <c r="C39" s="75">
        <v>789997</v>
      </c>
      <c r="D39" s="76">
        <v>1180274.97</v>
      </c>
      <c r="E39" s="76">
        <f>3096000-C39-D39</f>
        <v>1125728.03</v>
      </c>
      <c r="F39" s="76"/>
      <c r="G39" s="77"/>
      <c r="H39" s="9">
        <f>SUM(C39:G39)</f>
        <v>3096000</v>
      </c>
      <c r="I39" s="78" t="s">
        <v>60</v>
      </c>
      <c r="J39" s="57"/>
      <c r="M39" s="1"/>
    </row>
    <row r="40" spans="1:13" x14ac:dyDescent="0.25">
      <c r="A40" s="56"/>
      <c r="B40" s="125" t="s">
        <v>56</v>
      </c>
      <c r="C40" s="75"/>
      <c r="D40" s="76"/>
      <c r="E40" s="76"/>
      <c r="F40" s="76"/>
      <c r="G40" s="77"/>
      <c r="H40" s="9">
        <f>SUM(C40:G40)</f>
        <v>0</v>
      </c>
      <c r="I40" s="78"/>
      <c r="J40" s="57"/>
      <c r="M40" s="1"/>
    </row>
    <row r="41" spans="1:13" x14ac:dyDescent="0.25">
      <c r="A41" s="56"/>
      <c r="B41" s="125" t="s">
        <v>57</v>
      </c>
      <c r="C41" s="75"/>
      <c r="D41" s="76"/>
      <c r="E41" s="76"/>
      <c r="F41" s="76"/>
      <c r="G41" s="77"/>
      <c r="H41" s="9">
        <f t="shared" ref="H41:H42" si="1">SUM(C41:G41)</f>
        <v>0</v>
      </c>
      <c r="I41" s="78"/>
      <c r="J41" s="57"/>
      <c r="M41" s="1"/>
    </row>
    <row r="42" spans="1:13" x14ac:dyDescent="0.25">
      <c r="A42" s="56"/>
      <c r="B42" s="124" t="s">
        <v>58</v>
      </c>
      <c r="C42" s="75"/>
      <c r="D42" s="76"/>
      <c r="E42" s="76"/>
      <c r="F42" s="76"/>
      <c r="G42" s="77"/>
      <c r="H42" s="9">
        <f t="shared" si="1"/>
        <v>0</v>
      </c>
      <c r="I42" s="78"/>
      <c r="J42" s="57"/>
      <c r="M42" s="1"/>
    </row>
    <row r="43" spans="1:13" x14ac:dyDescent="0.25">
      <c r="A43" s="56"/>
      <c r="B43" s="6" t="s">
        <v>61</v>
      </c>
      <c r="C43" s="48">
        <f>SUM(C44:C47)</f>
        <v>0</v>
      </c>
      <c r="D43" s="48">
        <f>SUM(D44:D47)</f>
        <v>0</v>
      </c>
      <c r="E43" s="48">
        <f>SUM(E44:E47)</f>
        <v>0</v>
      </c>
      <c r="F43" s="48">
        <f>SUM(F44:F47)</f>
        <v>0</v>
      </c>
      <c r="G43" s="49">
        <f>SUM(G44:G47)</f>
        <v>33756000</v>
      </c>
      <c r="H43" s="50">
        <f>SUM(C43:G43)</f>
        <v>33756000</v>
      </c>
      <c r="I43" s="7"/>
      <c r="J43" s="57"/>
      <c r="M43" s="1"/>
    </row>
    <row r="44" spans="1:13" x14ac:dyDescent="0.25">
      <c r="A44" s="56"/>
      <c r="B44" s="8" t="s">
        <v>227</v>
      </c>
      <c r="C44" s="75"/>
      <c r="D44" s="76"/>
      <c r="E44" s="76"/>
      <c r="F44" s="76"/>
      <c r="G44" s="77">
        <v>33756000</v>
      </c>
      <c r="H44" s="9">
        <f>SUM(C44:G44)</f>
        <v>33756000</v>
      </c>
      <c r="I44" s="78" t="s">
        <v>62</v>
      </c>
      <c r="J44" s="57"/>
      <c r="M44" s="1"/>
    </row>
    <row r="45" spans="1:13" x14ac:dyDescent="0.25">
      <c r="A45" s="56"/>
      <c r="B45" s="125" t="s">
        <v>56</v>
      </c>
      <c r="C45" s="75"/>
      <c r="D45" s="76"/>
      <c r="E45" s="76"/>
      <c r="F45" s="76"/>
      <c r="G45" s="77"/>
      <c r="H45" s="9">
        <f>SUM(C45:G45)</f>
        <v>0</v>
      </c>
      <c r="I45" s="78"/>
      <c r="J45" s="57"/>
      <c r="M45" s="1"/>
    </row>
    <row r="46" spans="1:13" x14ac:dyDescent="0.25">
      <c r="A46" s="56"/>
      <c r="B46" s="125" t="s">
        <v>57</v>
      </c>
      <c r="C46" s="75"/>
      <c r="D46" s="76"/>
      <c r="E46" s="76"/>
      <c r="F46" s="76"/>
      <c r="G46" s="77"/>
      <c r="H46" s="9">
        <f t="shared" ref="H46:H47" si="2">SUM(C46:G46)</f>
        <v>0</v>
      </c>
      <c r="I46" s="78"/>
      <c r="J46" s="57"/>
      <c r="M46" s="1"/>
    </row>
    <row r="47" spans="1:13" x14ac:dyDescent="0.25">
      <c r="A47" s="56"/>
      <c r="B47" s="124" t="s">
        <v>58</v>
      </c>
      <c r="C47" s="75"/>
      <c r="D47" s="76"/>
      <c r="E47" s="76"/>
      <c r="F47" s="76"/>
      <c r="G47" s="77"/>
      <c r="H47" s="9">
        <f t="shared" si="2"/>
        <v>0</v>
      </c>
      <c r="I47" s="78"/>
      <c r="J47" s="57"/>
      <c r="M47" s="1"/>
    </row>
    <row r="48" spans="1:13" s="1" customFormat="1" ht="15.75" thickBot="1" x14ac:dyDescent="0.3">
      <c r="A48" s="60"/>
      <c r="B48" s="10" t="s">
        <v>63</v>
      </c>
      <c r="C48" s="51">
        <f>C33+C38+C43</f>
        <v>789997</v>
      </c>
      <c r="D48" s="51">
        <f>D33+D38+D43</f>
        <v>1180274.97</v>
      </c>
      <c r="E48" s="51">
        <f>E33+E38+E43</f>
        <v>1125728.03</v>
      </c>
      <c r="F48" s="51">
        <f>F33+F38+F43</f>
        <v>0</v>
      </c>
      <c r="G48" s="52">
        <f>G33+G38+G43</f>
        <v>33756000</v>
      </c>
      <c r="H48" s="53">
        <f>SUM(C48:G48)</f>
        <v>36852000</v>
      </c>
      <c r="I48" s="7"/>
      <c r="J48" s="61"/>
    </row>
    <row r="49" spans="1:13" s="1" customFormat="1" ht="9.9499999999999993" customHeight="1" x14ac:dyDescent="0.25">
      <c r="A49" s="60"/>
      <c r="C49" s="79"/>
      <c r="D49" s="79"/>
      <c r="J49" s="61"/>
    </row>
    <row r="50" spans="1:13" s="1" customFormat="1" x14ac:dyDescent="0.25">
      <c r="A50" s="60"/>
      <c r="B50" s="149" t="s">
        <v>64</v>
      </c>
      <c r="C50" s="150"/>
      <c r="D50" s="150"/>
      <c r="E50" s="150"/>
      <c r="F50" s="150"/>
      <c r="G50" s="150"/>
      <c r="H50" s="150"/>
      <c r="I50" s="151"/>
      <c r="J50" s="61"/>
    </row>
    <row r="51" spans="1:13" x14ac:dyDescent="0.25">
      <c r="A51" s="56"/>
      <c r="B51" s="80" t="s">
        <v>65</v>
      </c>
      <c r="C51" s="170" t="s">
        <v>66</v>
      </c>
      <c r="D51" s="170"/>
      <c r="E51" s="169" t="s">
        <v>67</v>
      </c>
      <c r="F51" s="169"/>
      <c r="G51" s="143" t="s">
        <v>68</v>
      </c>
      <c r="H51" s="143"/>
      <c r="I51" s="16"/>
      <c r="J51" s="57"/>
      <c r="M51" s="1"/>
    </row>
    <row r="52" spans="1:13" x14ac:dyDescent="0.25">
      <c r="A52" s="56"/>
      <c r="B52" s="15" t="s">
        <v>228</v>
      </c>
      <c r="C52" s="171">
        <v>0</v>
      </c>
      <c r="D52" s="172"/>
      <c r="E52" t="s">
        <v>69</v>
      </c>
      <c r="G52" s="144" t="s">
        <v>70</v>
      </c>
      <c r="H52" s="144"/>
      <c r="I52" s="16"/>
      <c r="J52" s="57"/>
      <c r="M52" s="1"/>
    </row>
    <row r="53" spans="1:13" x14ac:dyDescent="0.25">
      <c r="A53" s="56"/>
      <c r="B53" s="18" t="s">
        <v>71</v>
      </c>
      <c r="C53" s="144" t="s">
        <v>72</v>
      </c>
      <c r="D53" s="144"/>
      <c r="E53" s="19" t="s">
        <v>73</v>
      </c>
      <c r="F53" s="19"/>
      <c r="G53" s="144" t="s">
        <v>70</v>
      </c>
      <c r="H53" s="144"/>
      <c r="I53" s="20"/>
      <c r="J53" s="57"/>
      <c r="M53" s="1"/>
    </row>
    <row r="54" spans="1:13" ht="9.9499999999999993" customHeight="1" x14ac:dyDescent="0.25">
      <c r="A54" s="56"/>
      <c r="J54" s="57"/>
      <c r="M54" s="1"/>
    </row>
    <row r="55" spans="1:13" x14ac:dyDescent="0.25">
      <c r="A55" s="56"/>
      <c r="B55" s="149" t="s">
        <v>74</v>
      </c>
      <c r="C55" s="150"/>
      <c r="D55" s="150"/>
      <c r="E55" s="150"/>
      <c r="F55" s="150"/>
      <c r="G55" s="150"/>
      <c r="H55" s="150"/>
      <c r="I55" s="151"/>
      <c r="J55" s="57"/>
      <c r="M55" s="1"/>
    </row>
    <row r="56" spans="1:13" ht="75" customHeight="1" x14ac:dyDescent="0.25">
      <c r="A56" s="56"/>
      <c r="B56" s="145" t="s">
        <v>75</v>
      </c>
      <c r="C56" s="145"/>
      <c r="D56" s="145"/>
      <c r="E56" s="74" t="s">
        <v>76</v>
      </c>
      <c r="F56" s="74" t="s">
        <v>77</v>
      </c>
      <c r="G56" s="74" t="str">
        <f>IF(FCOR=TRUE, "Actuals at Final Completion", "Actuals to Date")</f>
        <v>Actuals to Date</v>
      </c>
      <c r="H56" s="113" t="s">
        <v>78</v>
      </c>
      <c r="I56" s="11" t="s">
        <v>48</v>
      </c>
      <c r="J56" s="57"/>
      <c r="M56" s="1"/>
    </row>
    <row r="57" spans="1:13" x14ac:dyDescent="0.25">
      <c r="A57" s="56"/>
      <c r="B57" s="12" t="s">
        <v>79</v>
      </c>
      <c r="C57" s="13"/>
      <c r="D57" s="14"/>
      <c r="E57" s="81">
        <v>37200</v>
      </c>
      <c r="F57" s="81">
        <v>37200</v>
      </c>
      <c r="G57" s="82">
        <v>37203</v>
      </c>
      <c r="H57" s="114">
        <f>IF($H$56=Lists!$D$8, IFERROR(F57-E57, ""), IF($H$56=Lists!$D$9, IFERROR(G57-E57, ""), IFERROR(G57-F57, "")))</f>
        <v>3</v>
      </c>
      <c r="I57" s="83"/>
      <c r="J57" s="57"/>
      <c r="M57" s="1"/>
    </row>
    <row r="58" spans="1:13" x14ac:dyDescent="0.25">
      <c r="A58" s="56"/>
      <c r="B58" s="15" t="s">
        <v>80</v>
      </c>
      <c r="D58" s="16"/>
      <c r="E58" s="81">
        <v>24230</v>
      </c>
      <c r="F58" s="81">
        <v>24230</v>
      </c>
      <c r="G58" s="82">
        <v>22968</v>
      </c>
      <c r="H58" s="114">
        <f>IF($H$56=Lists!$D$8, IFERROR(F58-E58, ""), IF($H$56=Lists!$D$9, IFERROR(G58-E58, ""), IFERROR(G58-F58, "")))</f>
        <v>-1262</v>
      </c>
      <c r="I58" s="83"/>
      <c r="J58" s="57"/>
      <c r="M58" s="1"/>
    </row>
    <row r="59" spans="1:13" x14ac:dyDescent="0.25">
      <c r="A59" s="56"/>
      <c r="B59" s="15" t="s">
        <v>81</v>
      </c>
      <c r="D59" s="16"/>
      <c r="E59" s="17">
        <f>IFERROR(E58/E57, "")</f>
        <v>0.6513440860215054</v>
      </c>
      <c r="F59" s="17">
        <f t="shared" ref="F59:G59" si="3">IFERROR(F58/F57, "")</f>
        <v>0.6513440860215054</v>
      </c>
      <c r="G59" s="17">
        <f t="shared" si="3"/>
        <v>0.61736956697040557</v>
      </c>
      <c r="H59" s="115">
        <f t="shared" ref="H59" si="4">IFERROR(G59-F59, "")</f>
        <v>-3.3974519051099827E-2</v>
      </c>
      <c r="I59" s="84"/>
      <c r="J59" s="57"/>
      <c r="M59" s="1"/>
    </row>
    <row r="60" spans="1:13" x14ac:dyDescent="0.25">
      <c r="A60" s="56"/>
      <c r="B60" s="15" t="s">
        <v>82</v>
      </c>
      <c r="D60" s="16"/>
      <c r="E60" s="81"/>
      <c r="F60" s="81"/>
      <c r="G60" s="82"/>
      <c r="H60" s="116">
        <f>IF($H$56=Lists!$D$8, IFERROR(F60-E60, ""), IF($H$56=Lists!$D$9, IFERROR(G60-E60, ""), IFERROR(G60-F60, "")))</f>
        <v>0</v>
      </c>
      <c r="I60" s="83"/>
      <c r="J60" s="57"/>
      <c r="M60" s="1"/>
    </row>
    <row r="61" spans="1:13" x14ac:dyDescent="0.25">
      <c r="A61" s="56"/>
      <c r="B61" s="18" t="s">
        <v>83</v>
      </c>
      <c r="C61" s="19"/>
      <c r="D61" s="20"/>
      <c r="E61" s="82"/>
      <c r="F61" s="82"/>
      <c r="G61" s="82"/>
      <c r="H61" s="116">
        <f>IF($H$56=Lists!$D$8, IFERROR(F61-E61, ""), IF($H$56=Lists!$D$9, IFERROR(G61-E61, ""), IFERROR(G61-F61, "")))</f>
        <v>0</v>
      </c>
      <c r="I61" s="85"/>
      <c r="J61" s="57"/>
      <c r="M61" s="1"/>
    </row>
    <row r="62" spans="1:13" x14ac:dyDescent="0.25">
      <c r="A62" s="56"/>
      <c r="B62" s="15" t="s">
        <v>84</v>
      </c>
      <c r="E62" s="21">
        <f>IFERROR(E91/E57, "")</f>
        <v>653.90927419354841</v>
      </c>
      <c r="F62" s="21">
        <f>IFERROR(F91/F57, "")</f>
        <v>653.90927419354841</v>
      </c>
      <c r="G62" s="21">
        <f>IFERROR(G91/G57, "")</f>
        <v>0</v>
      </c>
      <c r="H62" s="117">
        <f>IF($H$56=Lists!$D$8, IFERROR(F62-E62, ""), IF($H$56=Lists!$D$9, IFERROR(G62-E62, ""), IFERROR(G62-F62, "")))</f>
        <v>-653.90927419354841</v>
      </c>
      <c r="I62" s="86"/>
      <c r="J62" s="57"/>
      <c r="K62" s="87"/>
    </row>
    <row r="63" spans="1:13" x14ac:dyDescent="0.25">
      <c r="A63" s="56"/>
      <c r="B63" s="18" t="s">
        <v>85</v>
      </c>
      <c r="C63" s="19"/>
      <c r="D63" s="20"/>
      <c r="E63" s="22">
        <f>IFERROR(E97/E57, "")</f>
        <v>829.15879032258067</v>
      </c>
      <c r="F63" s="22">
        <f>IFERROR(F97/F57, "")</f>
        <v>829.15879032258067</v>
      </c>
      <c r="G63" s="22">
        <f>IFERROR(G97/G57, "")</f>
        <v>0</v>
      </c>
      <c r="H63" s="117">
        <f>IF($H$56=Lists!$D$8, IFERROR(F63-E63, ""), IF($H$56=Lists!$D$9, IFERROR(G63-E63, ""), IFERROR(G63-F63, "")))</f>
        <v>-829.15879032258067</v>
      </c>
      <c r="I63" s="88"/>
      <c r="J63" s="57"/>
      <c r="K63" s="87"/>
    </row>
    <row r="64" spans="1:13" x14ac:dyDescent="0.25">
      <c r="A64" s="56"/>
      <c r="B64" s="146" t="s">
        <v>86</v>
      </c>
      <c r="C64" s="147"/>
      <c r="D64" s="147"/>
      <c r="E64" s="147"/>
      <c r="F64" s="147"/>
      <c r="G64" s="147"/>
      <c r="H64" s="147"/>
      <c r="I64" s="148"/>
      <c r="J64" s="57"/>
    </row>
    <row r="65" spans="1:10" x14ac:dyDescent="0.25">
      <c r="A65" s="56"/>
      <c r="B65" s="12" t="s">
        <v>87</v>
      </c>
      <c r="C65" s="13"/>
      <c r="D65" s="14"/>
      <c r="E65" s="89">
        <v>44743</v>
      </c>
      <c r="F65" s="89">
        <v>44743</v>
      </c>
      <c r="G65" s="89">
        <v>44784</v>
      </c>
      <c r="H65" s="114" t="str">
        <f>IF(SUM(E65:G65)=0, "", IF($H$56=Lists!$D$8, IFERROR(MROUND(CONVERT(F65-E65,"day","yr")*12, 0.5)&amp;" mo.", ""), IF($H$56=Lists!$D$9, IFERROR(MROUND(CONVERT(G65-E65,"day","yr")*12, 0.5)&amp;" mo.", ""), IFERROR(MROUND(CONVERT(G65-F65,"day","yr")*12, 0.5)&amp;" mo.", ""))))</f>
        <v>1.5 mo.</v>
      </c>
      <c r="I65" s="83" t="s">
        <v>88</v>
      </c>
      <c r="J65" s="57"/>
    </row>
    <row r="66" spans="1:10" x14ac:dyDescent="0.25">
      <c r="A66" s="56"/>
      <c r="B66" s="15" t="s">
        <v>89</v>
      </c>
      <c r="D66" s="16"/>
      <c r="E66" s="89">
        <v>44774</v>
      </c>
      <c r="F66" s="89">
        <v>44774</v>
      </c>
      <c r="G66" s="89"/>
      <c r="H66" s="114" t="str">
        <f>IF(SUM(E66:G66)=0, "", IF($H$56=Lists!$D$8, IFERROR(MROUND(CONVERT(F66-E66,"day","yr")*12, 0.5)&amp;" mo.", ""), IF($H$56=Lists!$D$9, IFERROR(MROUND(CONVERT(G66-E66,"day","yr")*12, 0.5)&amp;" mo.", ""), IFERROR(MROUND(CONVERT(G66-F66,"day","yr")*12, 0.5)&amp;" mo.", ""))))</f>
        <v/>
      </c>
      <c r="I66" s="83" t="s">
        <v>90</v>
      </c>
      <c r="J66" s="57"/>
    </row>
    <row r="67" spans="1:10" x14ac:dyDescent="0.25">
      <c r="A67" s="56"/>
      <c r="B67" s="15" t="s">
        <v>91</v>
      </c>
      <c r="D67" s="16"/>
      <c r="E67" s="89"/>
      <c r="F67" s="89"/>
      <c r="G67" s="89"/>
      <c r="H67" s="114" t="str">
        <f>IF(SUM(E67:G67)=0, "", IF($H$56=Lists!$D$8, IFERROR(MROUND(CONVERT(F67-E67,"day","yr")*12, 0.5)&amp;" mo.", ""), IF($H$56=Lists!$D$9, IFERROR(MROUND(CONVERT(G67-E67,"day","yr")*12, 0.5)&amp;" mo.", ""), IFERROR(MROUND(CONVERT(G67-F67,"day","yr")*12, 0.5)&amp;" mo.", ""))))</f>
        <v/>
      </c>
      <c r="I67" s="83" t="s">
        <v>92</v>
      </c>
      <c r="J67" s="57"/>
    </row>
    <row r="68" spans="1:10" x14ac:dyDescent="0.25">
      <c r="A68" s="56"/>
      <c r="B68" s="15" t="s">
        <v>93</v>
      </c>
      <c r="D68" s="16"/>
      <c r="E68" s="89">
        <v>45170</v>
      </c>
      <c r="F68" s="89">
        <v>45170</v>
      </c>
      <c r="G68" s="89"/>
      <c r="H68" s="114" t="str">
        <f>IF(SUM(E68:G68)=0, "", IF($H$56=Lists!$D$8, IFERROR(MROUND(CONVERT(F68-E68,"day","yr")*12, 0.5)&amp;" mo.", ""), IF($H$56=Lists!$D$9, IFERROR(MROUND(CONVERT(G68-E68,"day","yr")*12, 0.5)&amp;" mo.", ""), IFERROR(MROUND(CONVERT(G68-F68,"day","yr")*12, 0.5)&amp;" mo.", ""))))</f>
        <v/>
      </c>
      <c r="I68" s="83" t="s">
        <v>94</v>
      </c>
      <c r="J68" s="57"/>
    </row>
    <row r="69" spans="1:10" x14ac:dyDescent="0.25">
      <c r="A69" s="56"/>
      <c r="B69" s="15" t="s">
        <v>95</v>
      </c>
      <c r="D69" s="16"/>
      <c r="E69" s="89">
        <v>45717</v>
      </c>
      <c r="F69" s="89">
        <v>45717</v>
      </c>
      <c r="G69" s="89"/>
      <c r="H69" s="114" t="str">
        <f>IF(SUM(E69:G69)=0, "", IF($H$56=Lists!$D$8, IFERROR(MROUND(CONVERT(F69-E69,"day","yr")*12, 0.5)&amp;" mo.", ""), IF($H$56=Lists!$D$9, IFERROR(MROUND(CONVERT(G69-E69,"day","yr")*12, 0.5)&amp;" mo.", ""), IFERROR(MROUND(CONVERT(G69-F69,"day","yr")*12, 0.5)&amp;" mo.", ""))))</f>
        <v/>
      </c>
      <c r="I69" s="131">
        <v>45839</v>
      </c>
      <c r="J69" s="57"/>
    </row>
    <row r="70" spans="1:10" x14ac:dyDescent="0.25">
      <c r="A70" s="56"/>
      <c r="B70" s="18" t="s">
        <v>96</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55" t="s">
        <v>97</v>
      </c>
      <c r="B72" s="156"/>
      <c r="C72" s="156"/>
      <c r="D72" s="156"/>
      <c r="E72" s="156"/>
      <c r="F72" s="156"/>
      <c r="G72" s="156"/>
      <c r="H72" s="156"/>
      <c r="I72" s="156"/>
      <c r="J72" s="157"/>
    </row>
    <row r="73" spans="1:10" ht="9.9499999999999993" customHeight="1" thickTop="1" x14ac:dyDescent="0.25">
      <c r="A73" s="56"/>
      <c r="B73" s="33"/>
      <c r="C73" s="33"/>
      <c r="D73" s="33"/>
      <c r="E73" s="26"/>
      <c r="F73" s="26"/>
      <c r="G73" s="26"/>
      <c r="H73" s="27"/>
      <c r="I73" s="94"/>
      <c r="J73" s="57"/>
    </row>
    <row r="74" spans="1:10" ht="75" customHeight="1" x14ac:dyDescent="0.25">
      <c r="A74" s="56"/>
      <c r="B74" s="145" t="s">
        <v>75</v>
      </c>
      <c r="C74" s="145"/>
      <c r="D74" s="145"/>
      <c r="E74" s="74" t="s">
        <v>98</v>
      </c>
      <c r="F74" s="74" t="s">
        <v>99</v>
      </c>
      <c r="G74" s="74" t="str">
        <f>IF(FCOR=TRUE, "Actual Cost Data at Final Completion", "Actual Costs to Date")</f>
        <v>Actual Costs to Date</v>
      </c>
      <c r="H74" s="74" t="str">
        <f>H56</f>
        <v>Estimate as Currently Funded to Actuals Variance</v>
      </c>
      <c r="I74" s="11" t="s">
        <v>48</v>
      </c>
      <c r="J74" s="57"/>
    </row>
    <row r="75" spans="1:10" x14ac:dyDescent="0.25">
      <c r="A75" s="56"/>
      <c r="B75" s="149" t="s">
        <v>100</v>
      </c>
      <c r="C75" s="150"/>
      <c r="D75" s="150"/>
      <c r="E75" s="150"/>
      <c r="F75" s="150"/>
      <c r="G75" s="150"/>
      <c r="H75" s="150"/>
      <c r="I75" s="151"/>
      <c r="J75" s="57"/>
    </row>
    <row r="76" spans="1:10" x14ac:dyDescent="0.25">
      <c r="A76" s="56"/>
      <c r="B76" s="166" t="s">
        <v>101</v>
      </c>
      <c r="C76" s="167"/>
      <c r="D76" s="168"/>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49" t="s">
        <v>102</v>
      </c>
      <c r="C78" s="150"/>
      <c r="D78" s="150"/>
      <c r="E78" s="150"/>
      <c r="F78" s="150"/>
      <c r="G78" s="150"/>
      <c r="H78" s="150"/>
      <c r="I78" s="151"/>
      <c r="J78" s="57"/>
    </row>
    <row r="79" spans="1:10" x14ac:dyDescent="0.25">
      <c r="A79" s="56"/>
      <c r="B79" s="12" t="s">
        <v>103</v>
      </c>
      <c r="C79" s="13"/>
      <c r="D79" s="14"/>
      <c r="E79" s="97">
        <v>250975</v>
      </c>
      <c r="F79" s="97">
        <v>250975</v>
      </c>
      <c r="G79" s="98">
        <v>247771.03</v>
      </c>
      <c r="H79" s="31">
        <f>IF($H$56=Lists!$D$8, IFERROR(F79-E79, ""), IF($H$56=Lists!$D$9, IFERROR(G79-E79, ""), IFERROR(G79-F79, "")))</f>
        <v>-3203.9700000000012</v>
      </c>
      <c r="I79" s="83"/>
      <c r="J79" s="57"/>
    </row>
    <row r="80" spans="1:10" x14ac:dyDescent="0.25">
      <c r="A80" s="56"/>
      <c r="B80" s="15" t="s">
        <v>104</v>
      </c>
      <c r="D80" s="16"/>
      <c r="E80" s="97">
        <v>1257932</v>
      </c>
      <c r="F80" s="97">
        <v>1257932</v>
      </c>
      <c r="G80" s="98">
        <v>1440898</v>
      </c>
      <c r="H80" s="31">
        <f>IF($H$56=Lists!$D$8, IFERROR(F80-E80, ""), IF($H$56=Lists!$D$9, IFERROR(G80-E80, ""), IFERROR(G80-F80, "")))</f>
        <v>182966</v>
      </c>
      <c r="I80" s="83"/>
      <c r="J80" s="57"/>
    </row>
    <row r="81" spans="1:10" x14ac:dyDescent="0.25">
      <c r="A81" s="56"/>
      <c r="B81" s="15" t="s">
        <v>105</v>
      </c>
      <c r="D81" s="16"/>
      <c r="E81" s="97">
        <v>1055392</v>
      </c>
      <c r="F81" s="97">
        <v>1055392</v>
      </c>
      <c r="G81" s="98">
        <v>234497</v>
      </c>
      <c r="H81" s="31">
        <f>IF($H$56=Lists!$D$8, IFERROR(F81-E81, ""), IF($H$56=Lists!$D$9, IFERROR(G81-E81, ""), IFERROR(G81-F81, "")))</f>
        <v>-820895</v>
      </c>
      <c r="I81" s="83"/>
      <c r="J81" s="57"/>
    </row>
    <row r="82" spans="1:10" x14ac:dyDescent="0.25">
      <c r="A82" s="56"/>
      <c r="B82" s="15" t="s">
        <v>106</v>
      </c>
      <c r="D82" s="16"/>
      <c r="E82" s="97">
        <f>531540*1.0482</f>
        <v>557160.228</v>
      </c>
      <c r="F82" s="130">
        <f>531540*1.0482</f>
        <v>557160.228</v>
      </c>
      <c r="G82" s="97"/>
      <c r="H82" s="31">
        <f>IF($H$56=Lists!$D$8, IFERROR(F82-E82, ""), IF($H$56=Lists!$D$9, IFERROR(G82-E82, ""), IFERROR(G82-F82, "")))</f>
        <v>-557160.228</v>
      </c>
      <c r="I82" s="83"/>
      <c r="J82" s="57"/>
    </row>
    <row r="83" spans="1:10" x14ac:dyDescent="0.25">
      <c r="A83" s="56"/>
      <c r="B83" s="15" t="s">
        <v>107</v>
      </c>
      <c r="D83" s="16"/>
      <c r="E83" s="97">
        <f>973689-557160</f>
        <v>416529</v>
      </c>
      <c r="F83" s="97">
        <f>973689-557160</f>
        <v>416529</v>
      </c>
      <c r="G83" s="97"/>
      <c r="H83" s="32">
        <f>IF($H$56=Lists!$D$8, IFERROR(F83-E83, ""), IF($H$56=Lists!$D$9, IFERROR(G83-E83, ""), IFERROR(G83-F83, "")))</f>
        <v>-416529</v>
      </c>
      <c r="I83" s="83" t="s">
        <v>108</v>
      </c>
      <c r="J83" s="57"/>
    </row>
    <row r="84" spans="1:10" x14ac:dyDescent="0.25">
      <c r="A84" s="56"/>
      <c r="B84" s="15" t="s">
        <v>109</v>
      </c>
      <c r="D84" s="16"/>
      <c r="E84" s="97">
        <v>181260</v>
      </c>
      <c r="F84" s="97">
        <v>181260</v>
      </c>
      <c r="G84" s="98"/>
      <c r="H84" s="31">
        <f>IF($H$56=Lists!$D$8, IFERROR(F84-E84, ""), IF($H$56=Lists!$D$9, IFERROR(G84-E84, ""), IFERROR(G84-F84, "")))</f>
        <v>-181260</v>
      </c>
      <c r="I84" s="99"/>
      <c r="J84" s="57"/>
    </row>
    <row r="85" spans="1:10" x14ac:dyDescent="0.25">
      <c r="A85" s="56"/>
      <c r="B85" s="207" t="s">
        <v>110</v>
      </c>
      <c r="C85" s="208"/>
      <c r="D85" s="209"/>
      <c r="E85" s="34">
        <f>SUM(E79:E84)</f>
        <v>3719248.2280000001</v>
      </c>
      <c r="F85" s="34">
        <f>SUM(F79:F84)</f>
        <v>3719248.2280000001</v>
      </c>
      <c r="G85" s="34">
        <f>SUM(G79:G84)</f>
        <v>1923166.03</v>
      </c>
      <c r="H85" s="35">
        <f>IF($H$56=Lists!$D$8, IFERROR(F85-E85, ""), IF($H$56=Lists!$D$9, IFERROR(G85-E85, ""), IFERROR(G85-F85, "")))</f>
        <v>-1796082.1980000001</v>
      </c>
      <c r="I85" s="100"/>
      <c r="J85" s="57"/>
    </row>
    <row r="86" spans="1:10" ht="9.9499999999999993" customHeight="1" x14ac:dyDescent="0.25">
      <c r="A86" s="56"/>
      <c r="J86" s="57"/>
    </row>
    <row r="87" spans="1:10" x14ac:dyDescent="0.25">
      <c r="A87" s="56"/>
      <c r="B87" s="149" t="s">
        <v>111</v>
      </c>
      <c r="C87" s="150"/>
      <c r="D87" s="150"/>
      <c r="E87" s="150"/>
      <c r="F87" s="150"/>
      <c r="G87" s="150"/>
      <c r="H87" s="150"/>
      <c r="I87" s="151"/>
      <c r="J87" s="57"/>
    </row>
    <row r="88" spans="1:10" ht="14.45" customHeight="1" x14ac:dyDescent="0.25">
      <c r="A88" s="56"/>
      <c r="B88" s="12" t="s">
        <v>112</v>
      </c>
      <c r="C88" s="13"/>
      <c r="D88" s="14"/>
      <c r="E88" s="97">
        <v>1302527</v>
      </c>
      <c r="F88" s="97">
        <v>1302527</v>
      </c>
      <c r="G88" s="98"/>
      <c r="H88" s="36">
        <f>IF($H$56=Lists!$D$8, IFERROR(F88-E88, ""), IF($H$56=Lists!$D$9, IFERROR(G88-E88, ""), IFERROR(G88-F88, "")))</f>
        <v>-1302527</v>
      </c>
      <c r="I88" s="83"/>
      <c r="J88" s="57"/>
    </row>
    <row r="89" spans="1:10" x14ac:dyDescent="0.25">
      <c r="A89" s="56"/>
      <c r="B89" s="15" t="s">
        <v>113</v>
      </c>
      <c r="D89" s="16"/>
      <c r="E89" s="97"/>
      <c r="F89" s="97"/>
      <c r="G89" s="98"/>
      <c r="H89" s="36">
        <f>IF($H$56=Lists!$D$8, IFERROR(F89-E89, ""), IF($H$56=Lists!$D$9, IFERROR(G89-E89, ""), IFERROR(G89-F89, "")))</f>
        <v>0</v>
      </c>
      <c r="I89" s="99"/>
      <c r="J89" s="57"/>
    </row>
    <row r="90" spans="1:10" x14ac:dyDescent="0.25">
      <c r="A90" s="56"/>
      <c r="B90" s="15" t="s">
        <v>114</v>
      </c>
      <c r="D90" s="16"/>
      <c r="E90" s="97">
        <v>23022898</v>
      </c>
      <c r="F90" s="97">
        <v>23022898</v>
      </c>
      <c r="G90" s="97"/>
      <c r="H90" s="37">
        <f>IF($H$56=Lists!$D$8, IFERROR(F90-E90, ""), IF($H$56=Lists!$D$9, IFERROR(G90-E90, ""), IFERROR(G90-F90, "")))</f>
        <v>-23022898</v>
      </c>
      <c r="I90" s="99"/>
      <c r="J90" s="57"/>
    </row>
    <row r="91" spans="1:10" x14ac:dyDescent="0.25">
      <c r="A91" s="56"/>
      <c r="B91" s="204" t="s">
        <v>115</v>
      </c>
      <c r="C91" s="205"/>
      <c r="D91" s="206"/>
      <c r="E91" s="38">
        <f>SUM(E88:E90)</f>
        <v>24325425</v>
      </c>
      <c r="F91" s="38">
        <f t="shared" ref="F91:G91" si="5">SUM(F88:F90)</f>
        <v>24325425</v>
      </c>
      <c r="G91" s="38">
        <f t="shared" si="5"/>
        <v>0</v>
      </c>
      <c r="H91" s="36">
        <f>IF($H$56=Lists!$D$8, IFERROR(F91-E91, ""), IF($H$56=Lists!$D$9, IFERROR(G91-E91, ""), IFERROR(G91-F91, "")))</f>
        <v>-24325425</v>
      </c>
      <c r="I91" s="100"/>
      <c r="J91" s="57"/>
    </row>
    <row r="92" spans="1:10" x14ac:dyDescent="0.25">
      <c r="A92" s="56"/>
      <c r="B92" s="15" t="s">
        <v>116</v>
      </c>
      <c r="D92" s="16"/>
      <c r="E92" s="97">
        <v>1217429</v>
      </c>
      <c r="F92" s="97">
        <v>1217429</v>
      </c>
      <c r="G92" s="98"/>
      <c r="H92" s="36">
        <f>IF($H$56=Lists!$D$8, IFERROR(F92-E92, ""), IF($H$56=Lists!$D$9, IFERROR(G92-E92, ""), IFERROR(G92-F92, "")))</f>
        <v>-1217429</v>
      </c>
      <c r="I92" s="99"/>
      <c r="J92" s="57"/>
    </row>
    <row r="93" spans="1:10" x14ac:dyDescent="0.25">
      <c r="A93" s="56"/>
      <c r="B93" s="15" t="s">
        <v>117</v>
      </c>
      <c r="D93" s="16"/>
      <c r="E93" s="97"/>
      <c r="F93" s="97"/>
      <c r="G93" s="97"/>
      <c r="H93" s="36">
        <f>IF($H$56=Lists!$D$8, IFERROR(F93-E93, ""), IF($H$56=Lists!$D$9, IFERROR(G93-E93, ""), IFERROR(G93-F93, "")))</f>
        <v>0</v>
      </c>
      <c r="I93" s="99"/>
      <c r="J93" s="57"/>
    </row>
    <row r="94" spans="1:10" x14ac:dyDescent="0.25">
      <c r="A94" s="56"/>
      <c r="B94" s="15" t="s">
        <v>118</v>
      </c>
      <c r="D94" s="16"/>
      <c r="E94" s="97">
        <v>2829533</v>
      </c>
      <c r="F94" s="97">
        <v>2829533</v>
      </c>
      <c r="G94" s="97"/>
      <c r="H94" s="36">
        <f>IF($H$56=Lists!$D$8, IFERROR(F94-E94, ""), IF($H$56=Lists!$D$9, IFERROR(G94-E94, ""), IFERROR(G94-F94, "")))</f>
        <v>-2829533</v>
      </c>
      <c r="I94" s="99"/>
      <c r="J94" s="57"/>
    </row>
    <row r="95" spans="1:10" x14ac:dyDescent="0.25">
      <c r="A95" s="56"/>
      <c r="B95" s="15" t="str">
        <f>IF(C53=Lists!J3, "GCCM Costs", IF(C53=Lists!J4, "Design-Build Costs", ""))</f>
        <v>GCCM Costs</v>
      </c>
      <c r="D95" s="16"/>
      <c r="E95" s="97">
        <v>1826451</v>
      </c>
      <c r="F95" s="97">
        <v>1826451</v>
      </c>
      <c r="G95" s="97"/>
      <c r="H95" s="36">
        <f>IF($H$56=Lists!$D$8, IFERROR(F95-E95, ""), IF($H$56=Lists!$D$9, IFERROR(G95-E95, ""), IFERROR(G95-F95, "")))</f>
        <v>-1826451</v>
      </c>
      <c r="I95" s="99"/>
      <c r="J95" s="57"/>
    </row>
    <row r="96" spans="1:10" x14ac:dyDescent="0.25">
      <c r="A96" s="56"/>
      <c r="B96" s="15" t="str">
        <f>IF(C53=Lists!J3, "GCCM Risk Contingency", "")</f>
        <v>GCCM Risk Contingency</v>
      </c>
      <c r="D96" s="16"/>
      <c r="E96" s="97">
        <v>645869</v>
      </c>
      <c r="F96" s="97">
        <v>645869</v>
      </c>
      <c r="G96" s="97"/>
      <c r="H96" s="36">
        <f>IF($H$56=Lists!$D$8, IFERROR(F96-E96, ""), IF($H$56=Lists!$D$9, IFERROR(G96-E96, ""), IFERROR(G96-F96, "")))</f>
        <v>-645869</v>
      </c>
      <c r="I96" s="99"/>
      <c r="J96" s="57"/>
    </row>
    <row r="97" spans="1:10" x14ac:dyDescent="0.25">
      <c r="A97" s="56"/>
      <c r="B97" s="207" t="s">
        <v>119</v>
      </c>
      <c r="C97" s="208"/>
      <c r="D97" s="209"/>
      <c r="E97" s="38">
        <f>SUM(E91:E96)</f>
        <v>30844707</v>
      </c>
      <c r="F97" s="38">
        <f t="shared" ref="F97:G97" si="6">SUM(F91:F96)</f>
        <v>30844707</v>
      </c>
      <c r="G97" s="38">
        <f t="shared" si="6"/>
        <v>0</v>
      </c>
      <c r="H97" s="39">
        <f>IF($H$56=Lists!$D$8, IFERROR(F97-E97, ""), IF($H$56=Lists!$D$9, IFERROR(G97-E97, ""), IFERROR(G97-F97, "")))</f>
        <v>-30844707</v>
      </c>
      <c r="I97" s="84"/>
      <c r="J97" s="57"/>
    </row>
    <row r="98" spans="1:10" ht="9.9499999999999993" customHeight="1" x14ac:dyDescent="0.25">
      <c r="A98" s="56"/>
      <c r="J98" s="57"/>
    </row>
    <row r="99" spans="1:10" x14ac:dyDescent="0.25">
      <c r="A99" s="56"/>
      <c r="B99" s="149" t="s">
        <v>120</v>
      </c>
      <c r="C99" s="150"/>
      <c r="D99" s="150"/>
      <c r="E99" s="150"/>
      <c r="F99" s="150"/>
      <c r="G99" s="150"/>
      <c r="H99" s="150"/>
      <c r="I99" s="151"/>
      <c r="J99" s="57"/>
    </row>
    <row r="100" spans="1:10" x14ac:dyDescent="0.25">
      <c r="A100" s="56"/>
      <c r="B100" s="40" t="s">
        <v>121</v>
      </c>
      <c r="D100" s="16"/>
      <c r="E100" s="101">
        <v>1165484</v>
      </c>
      <c r="F100" s="101">
        <v>1165484</v>
      </c>
      <c r="G100" s="102"/>
      <c r="H100" s="41">
        <f>IF($H$56=Lists!$D$8, IFERROR(F100-E100, ""), IF($H$56=Lists!$D$9, IFERROR(G100-E100, ""), IFERROR(G100-F100, "")))</f>
        <v>-1165484</v>
      </c>
      <c r="I100" s="103"/>
      <c r="J100" s="104"/>
    </row>
    <row r="101" spans="1:10" x14ac:dyDescent="0.25">
      <c r="A101" s="56"/>
      <c r="B101" s="40" t="s">
        <v>122</v>
      </c>
      <c r="D101" s="16"/>
      <c r="E101" s="101">
        <v>183341</v>
      </c>
      <c r="F101" s="101">
        <v>183341</v>
      </c>
      <c r="G101" s="102"/>
      <c r="H101" s="41">
        <f>IF($H$56=Lists!$D$8, IFERROR(F101-E101, ""), IF($H$56=Lists!$D$9, IFERROR(G101-E101, ""), IFERROR(G101-F101, "")))</f>
        <v>-183341</v>
      </c>
      <c r="I101" s="103"/>
      <c r="J101" s="104"/>
    </row>
    <row r="102" spans="1:10" x14ac:dyDescent="0.25">
      <c r="A102" s="56"/>
      <c r="B102" s="40" t="s">
        <v>123</v>
      </c>
      <c r="D102" s="16"/>
      <c r="E102" s="97">
        <v>297689</v>
      </c>
      <c r="F102" s="97">
        <v>297689</v>
      </c>
      <c r="G102" s="98">
        <f>45521.5+1584.1</f>
        <v>47105.599999999999</v>
      </c>
      <c r="H102" s="42">
        <f>IF($H$56=Lists!$D$8, IFERROR(F102-E102, ""), IF($H$56=Lists!$D$9, IFERROR(G102-E102, ""), IFERROR(G102-F102, "")))</f>
        <v>-250583.4</v>
      </c>
      <c r="I102" s="83"/>
      <c r="J102" s="57"/>
    </row>
    <row r="103" spans="1:10" x14ac:dyDescent="0.25">
      <c r="A103" s="56"/>
      <c r="B103" s="40" t="s">
        <v>124</v>
      </c>
      <c r="D103" s="16"/>
      <c r="E103" s="97">
        <v>641171</v>
      </c>
      <c r="F103" s="97">
        <v>641171</v>
      </c>
      <c r="G103" s="105"/>
      <c r="H103" s="43">
        <f>IF($H$56=Lists!$D$8, IFERROR(F103-E103, ""), IF($H$56=Lists!$D$9, IFERROR(G103-E103, ""), IFERROR(G103-F103, "")))</f>
        <v>-641171</v>
      </c>
      <c r="I103" s="103" t="s">
        <v>125</v>
      </c>
      <c r="J103" s="104"/>
    </row>
    <row r="104" spans="1:10" ht="15.75" thickBot="1" x14ac:dyDescent="0.3">
      <c r="A104" s="56"/>
      <c r="B104" s="210" t="s">
        <v>126</v>
      </c>
      <c r="C104" s="211"/>
      <c r="D104" s="212"/>
      <c r="E104" s="44">
        <f>SUM(E100:E103)</f>
        <v>2287685</v>
      </c>
      <c r="F104" s="44">
        <f>SUM(F100:F103)</f>
        <v>2287685</v>
      </c>
      <c r="G104" s="44">
        <f>SUM(G100:G103)</f>
        <v>47105.599999999999</v>
      </c>
      <c r="H104" s="39">
        <f>IF($H$56=Lists!$D$8, IFERROR(F104-E104, ""), IF($H$56=Lists!$D$9, IFERROR(G104-E104, ""), IFERROR(G104-F104, "")))</f>
        <v>-2240579.4</v>
      </c>
      <c r="I104" s="106"/>
      <c r="J104" s="104"/>
    </row>
    <row r="105" spans="1:10" ht="20.25" thickTop="1" thickBot="1" x14ac:dyDescent="0.35">
      <c r="A105" s="56"/>
      <c r="B105" s="107" t="s">
        <v>127</v>
      </c>
      <c r="C105" s="108"/>
      <c r="D105" s="108"/>
      <c r="E105" s="109">
        <f>SUM(E76,E85,E97,E104)</f>
        <v>36851640.228</v>
      </c>
      <c r="F105" s="109">
        <f>SUM(F76,F85,F97,F104)</f>
        <v>36851640.228</v>
      </c>
      <c r="G105" s="109">
        <f>SUM(G76,G85,G97,G104)</f>
        <v>1970271.6300000001</v>
      </c>
      <c r="H105" s="109">
        <f>SUM(H76,H85,H97,H104)</f>
        <v>-34881368.597999997</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2" t="str">
        <f>IF(ReportType=Lists!$O$2, "", "Close-Out Information")</f>
        <v/>
      </c>
      <c r="C107" s="153"/>
      <c r="D107" s="153"/>
      <c r="E107" s="153"/>
      <c r="F107" s="153"/>
      <c r="G107" s="153"/>
      <c r="H107" s="153"/>
      <c r="I107" s="154"/>
      <c r="J107" s="61"/>
    </row>
    <row r="108" spans="1:10" s="1" customFormat="1" x14ac:dyDescent="0.25">
      <c r="A108" s="60"/>
      <c r="B108" s="47"/>
      <c r="C108" s="220"/>
      <c r="D108" s="220"/>
      <c r="E108" s="220" t="str">
        <f>IF(ReportType=Lists!$O$2, "", "NOTES")</f>
        <v/>
      </c>
      <c r="F108" s="220"/>
      <c r="G108" s="220"/>
      <c r="H108" s="220"/>
      <c r="I108" s="165"/>
      <c r="J108" s="61"/>
    </row>
    <row r="109" spans="1:10" ht="15" customHeight="1" x14ac:dyDescent="0.25">
      <c r="A109" s="56"/>
      <c r="B109" s="80" t="str">
        <f>IF(ReportType=Lists!$O$2, "", "Number of Change Orders")</f>
        <v/>
      </c>
      <c r="C109" s="213"/>
      <c r="D109" s="214"/>
      <c r="E109" s="217"/>
      <c r="F109" s="218"/>
      <c r="G109" s="218"/>
      <c r="H109" s="218"/>
      <c r="I109" s="219"/>
      <c r="J109" s="57"/>
    </row>
    <row r="110" spans="1:10" ht="15" customHeight="1" x14ac:dyDescent="0.25">
      <c r="A110" s="56"/>
      <c r="B110" s="80" t="str">
        <f>IF(ReportType=Lists!$O$2, "", "Total Value of Change Orders")</f>
        <v/>
      </c>
      <c r="C110" s="221"/>
      <c r="D110" s="222"/>
      <c r="E110" s="120"/>
      <c r="F110" s="121"/>
      <c r="G110" s="121"/>
      <c r="H110" s="121"/>
      <c r="I110" s="122"/>
      <c r="J110" s="57"/>
    </row>
    <row r="111" spans="1:10" ht="15" customHeight="1" x14ac:dyDescent="0.25">
      <c r="A111" s="56"/>
      <c r="B111" s="80" t="str">
        <f>IF(ReportType=Lists!$O$2, "", "Outstanding Liabilities")</f>
        <v/>
      </c>
      <c r="C111" s="221"/>
      <c r="D111" s="222"/>
      <c r="E111" s="120"/>
      <c r="F111" s="121"/>
      <c r="G111" s="121"/>
      <c r="H111" s="121"/>
      <c r="I111" s="122"/>
      <c r="J111" s="57"/>
    </row>
    <row r="112" spans="1:10" x14ac:dyDescent="0.25">
      <c r="A112" s="56"/>
      <c r="B112" s="18" t="str">
        <f>IF(ReportType=Lists!$O$2, "", "Unsettled Claims")</f>
        <v/>
      </c>
      <c r="C112" s="215"/>
      <c r="D112" s="216"/>
      <c r="E112" s="217"/>
      <c r="F112" s="218"/>
      <c r="G112" s="218"/>
      <c r="H112" s="218"/>
      <c r="I112" s="219"/>
      <c r="J112" s="57"/>
    </row>
    <row r="113" spans="1:10" ht="9.9499999999999993" customHeight="1" x14ac:dyDescent="0.25">
      <c r="A113" s="56"/>
      <c r="J113" s="57"/>
    </row>
    <row r="114" spans="1:10" ht="15.75" thickBot="1" x14ac:dyDescent="0.3">
      <c r="A114" s="56"/>
      <c r="B114" s="1" t="s">
        <v>128</v>
      </c>
      <c r="J114" s="57"/>
    </row>
    <row r="115" spans="1:10" x14ac:dyDescent="0.25">
      <c r="A115" s="56"/>
      <c r="B115" s="195" t="s">
        <v>129</v>
      </c>
      <c r="C115" s="196"/>
      <c r="D115" s="196"/>
      <c r="E115" s="196"/>
      <c r="F115" s="196"/>
      <c r="G115" s="196"/>
      <c r="H115" s="196"/>
      <c r="I115" s="197"/>
      <c r="J115" s="57"/>
    </row>
    <row r="116" spans="1:10" x14ac:dyDescent="0.25">
      <c r="A116" s="56"/>
      <c r="B116" s="198"/>
      <c r="C116" s="199"/>
      <c r="D116" s="199"/>
      <c r="E116" s="199"/>
      <c r="F116" s="199"/>
      <c r="G116" s="199"/>
      <c r="H116" s="199"/>
      <c r="I116" s="200"/>
      <c r="J116" s="57"/>
    </row>
    <row r="117" spans="1:10" x14ac:dyDescent="0.25">
      <c r="A117" s="56"/>
      <c r="B117" s="198"/>
      <c r="C117" s="199"/>
      <c r="D117" s="199"/>
      <c r="E117" s="199"/>
      <c r="F117" s="199"/>
      <c r="G117" s="199"/>
      <c r="H117" s="199"/>
      <c r="I117" s="200"/>
      <c r="J117" s="57"/>
    </row>
    <row r="118" spans="1:10" x14ac:dyDescent="0.25">
      <c r="A118" s="56"/>
      <c r="B118" s="198"/>
      <c r="C118" s="199"/>
      <c r="D118" s="199"/>
      <c r="E118" s="199"/>
      <c r="F118" s="199"/>
      <c r="G118" s="199"/>
      <c r="H118" s="199"/>
      <c r="I118" s="200"/>
      <c r="J118" s="57"/>
    </row>
    <row r="119" spans="1:10" x14ac:dyDescent="0.25">
      <c r="A119" s="56"/>
      <c r="B119" s="198"/>
      <c r="C119" s="199"/>
      <c r="D119" s="199"/>
      <c r="E119" s="199"/>
      <c r="F119" s="199"/>
      <c r="G119" s="199"/>
      <c r="H119" s="199"/>
      <c r="I119" s="200"/>
      <c r="J119" s="57"/>
    </row>
    <row r="120" spans="1:10" x14ac:dyDescent="0.25">
      <c r="A120" s="56"/>
      <c r="B120" s="198"/>
      <c r="C120" s="199"/>
      <c r="D120" s="199"/>
      <c r="E120" s="199"/>
      <c r="F120" s="199"/>
      <c r="G120" s="199"/>
      <c r="H120" s="199"/>
      <c r="I120" s="200"/>
      <c r="J120" s="57"/>
    </row>
    <row r="121" spans="1:10" x14ac:dyDescent="0.25">
      <c r="A121" s="56"/>
      <c r="B121" s="198"/>
      <c r="C121" s="199"/>
      <c r="D121" s="199"/>
      <c r="E121" s="199"/>
      <c r="F121" s="199"/>
      <c r="G121" s="199"/>
      <c r="H121" s="199"/>
      <c r="I121" s="200"/>
      <c r="J121" s="57"/>
    </row>
    <row r="122" spans="1:10" x14ac:dyDescent="0.25">
      <c r="A122" s="56"/>
      <c r="B122" s="198"/>
      <c r="C122" s="199"/>
      <c r="D122" s="199"/>
      <c r="E122" s="199"/>
      <c r="F122" s="199"/>
      <c r="G122" s="199"/>
      <c r="H122" s="199"/>
      <c r="I122" s="200"/>
      <c r="J122" s="57"/>
    </row>
    <row r="123" spans="1:10" x14ac:dyDescent="0.25">
      <c r="A123" s="56"/>
      <c r="B123" s="198"/>
      <c r="C123" s="199"/>
      <c r="D123" s="199"/>
      <c r="E123" s="199"/>
      <c r="F123" s="199"/>
      <c r="G123" s="199"/>
      <c r="H123" s="199"/>
      <c r="I123" s="200"/>
      <c r="J123" s="57"/>
    </row>
    <row r="124" spans="1:10" x14ac:dyDescent="0.25">
      <c r="A124" s="56"/>
      <c r="B124" s="198"/>
      <c r="C124" s="199"/>
      <c r="D124" s="199"/>
      <c r="E124" s="199"/>
      <c r="F124" s="199"/>
      <c r="G124" s="199"/>
      <c r="H124" s="199"/>
      <c r="I124" s="200"/>
      <c r="J124" s="57"/>
    </row>
    <row r="125" spans="1:10" x14ac:dyDescent="0.25">
      <c r="A125" s="56"/>
      <c r="B125" s="198"/>
      <c r="C125" s="199"/>
      <c r="D125" s="199"/>
      <c r="E125" s="199"/>
      <c r="F125" s="199"/>
      <c r="G125" s="199"/>
      <c r="H125" s="199"/>
      <c r="I125" s="200"/>
      <c r="J125" s="57"/>
    </row>
    <row r="126" spans="1:10" x14ac:dyDescent="0.25">
      <c r="A126" s="56"/>
      <c r="B126" s="198"/>
      <c r="C126" s="199"/>
      <c r="D126" s="199"/>
      <c r="E126" s="199"/>
      <c r="F126" s="199"/>
      <c r="G126" s="199"/>
      <c r="H126" s="199"/>
      <c r="I126" s="200"/>
      <c r="J126" s="57"/>
    </row>
    <row r="127" spans="1:10" x14ac:dyDescent="0.25">
      <c r="A127" s="56"/>
      <c r="B127" s="198"/>
      <c r="C127" s="199"/>
      <c r="D127" s="199"/>
      <c r="E127" s="199"/>
      <c r="F127" s="199"/>
      <c r="G127" s="199"/>
      <c r="H127" s="199"/>
      <c r="I127" s="200"/>
      <c r="J127" s="57"/>
    </row>
    <row r="128" spans="1:10" x14ac:dyDescent="0.25">
      <c r="A128" s="56"/>
      <c r="B128" s="198"/>
      <c r="C128" s="199"/>
      <c r="D128" s="199"/>
      <c r="E128" s="199"/>
      <c r="F128" s="199"/>
      <c r="G128" s="199"/>
      <c r="H128" s="199"/>
      <c r="I128" s="200"/>
      <c r="J128" s="57"/>
    </row>
    <row r="129" spans="1:10" x14ac:dyDescent="0.25">
      <c r="A129" s="56"/>
      <c r="B129" s="198"/>
      <c r="C129" s="199"/>
      <c r="D129" s="199"/>
      <c r="E129" s="199"/>
      <c r="F129" s="199"/>
      <c r="G129" s="199"/>
      <c r="H129" s="199"/>
      <c r="I129" s="200"/>
      <c r="J129" s="57"/>
    </row>
    <row r="130" spans="1:10" x14ac:dyDescent="0.25">
      <c r="A130" s="56"/>
      <c r="B130" s="198"/>
      <c r="C130" s="199"/>
      <c r="D130" s="199"/>
      <c r="E130" s="199"/>
      <c r="F130" s="199"/>
      <c r="G130" s="199"/>
      <c r="H130" s="199"/>
      <c r="I130" s="200"/>
      <c r="J130" s="57"/>
    </row>
    <row r="131" spans="1:10" x14ac:dyDescent="0.25">
      <c r="A131" s="56"/>
      <c r="B131" s="198"/>
      <c r="C131" s="199"/>
      <c r="D131" s="199"/>
      <c r="E131" s="199"/>
      <c r="F131" s="199"/>
      <c r="G131" s="199"/>
      <c r="H131" s="199"/>
      <c r="I131" s="200"/>
      <c r="J131" s="57"/>
    </row>
    <row r="132" spans="1:10" x14ac:dyDescent="0.25">
      <c r="A132" s="56"/>
      <c r="B132" s="198"/>
      <c r="C132" s="199"/>
      <c r="D132" s="199"/>
      <c r="E132" s="199"/>
      <c r="F132" s="199"/>
      <c r="G132" s="199"/>
      <c r="H132" s="199"/>
      <c r="I132" s="200"/>
      <c r="J132" s="57"/>
    </row>
    <row r="133" spans="1:10" x14ac:dyDescent="0.25">
      <c r="A133" s="56"/>
      <c r="B133" s="198"/>
      <c r="C133" s="199"/>
      <c r="D133" s="199"/>
      <c r="E133" s="199"/>
      <c r="F133" s="199"/>
      <c r="G133" s="199"/>
      <c r="H133" s="199"/>
      <c r="I133" s="200"/>
      <c r="J133" s="57"/>
    </row>
    <row r="134" spans="1:10" ht="15.75" thickBot="1" x14ac:dyDescent="0.3">
      <c r="A134" s="56"/>
      <c r="B134" s="201"/>
      <c r="C134" s="202"/>
      <c r="D134" s="202"/>
      <c r="E134" s="202"/>
      <c r="F134" s="202"/>
      <c r="G134" s="202"/>
      <c r="H134" s="202"/>
      <c r="I134" s="203"/>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J96">
    <cfRule type="expression" dxfId="4" priority="4">
      <formula>CELL("PROTECT", A1)=0</formula>
    </cfRule>
  </conditionalFormatting>
  <conditionalFormatting sqref="A97:J103">
    <cfRule type="expression" dxfId="3" priority="1">
      <formula>CELL("PROTECT", A97)=0</formula>
    </cfRule>
  </conditionalFormatting>
  <conditionalFormatting sqref="A104:J109 A110:C111 E110:J111 A112:J135">
    <cfRule type="expression" dxfId="2" priority="12">
      <formula>CELL("PROTECT", A104)=0</formula>
    </cfRule>
  </conditionalFormatting>
  <conditionalFormatting sqref="E95:I96">
    <cfRule type="expression" dxfId="0" priority="3">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BC71B07D-B760-4CC8-8067-74C3B21FA148}"/>
  </hyperlinks>
  <pageMargins left="0.45" right="0.45" top="0.5" bottom="0.5" header="0.3" footer="0.3"/>
  <pageSetup scale="64"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0"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C937-7F01-483B-891B-A00B4A972EDC}">
  <dimension ref="A1:AE3"/>
  <sheetViews>
    <sheetView showGridLines="0" topLeftCell="A7" zoomScaleNormal="100" workbookViewId="0">
      <selection activeCell="X19" sqref="X19"/>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23" t="s">
        <v>130</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3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3" t="s">
        <v>130</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3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65</v>
      </c>
      <c r="C1" s="1"/>
      <c r="D1" s="1" t="s">
        <v>131</v>
      </c>
      <c r="E1" s="1"/>
      <c r="F1" s="1" t="s">
        <v>132</v>
      </c>
      <c r="G1" s="1"/>
      <c r="H1" s="119"/>
      <c r="I1" s="1"/>
      <c r="J1" s="1"/>
      <c r="K1" s="1"/>
      <c r="L1" s="1"/>
      <c r="M1" s="1" t="s">
        <v>133</v>
      </c>
      <c r="N1" s="1"/>
      <c r="O1" s="1" t="s">
        <v>134</v>
      </c>
    </row>
    <row r="2" spans="2:15" ht="15" customHeight="1" x14ac:dyDescent="0.25">
      <c r="B2" t="s">
        <v>135</v>
      </c>
      <c r="D2" t="s">
        <v>70</v>
      </c>
      <c r="F2" t="s">
        <v>68</v>
      </c>
      <c r="H2" s="2" t="s">
        <v>136</v>
      </c>
      <c r="J2" t="s">
        <v>137</v>
      </c>
      <c r="M2" t="s">
        <v>138</v>
      </c>
      <c r="O2" t="s">
        <v>24</v>
      </c>
    </row>
    <row r="3" spans="2:15" ht="15" customHeight="1" x14ac:dyDescent="0.25">
      <c r="B3" t="s">
        <v>139</v>
      </c>
      <c r="D3" t="s">
        <v>140</v>
      </c>
      <c r="F3" t="s">
        <v>26</v>
      </c>
      <c r="H3" s="3" t="s">
        <v>141</v>
      </c>
      <c r="J3" t="s">
        <v>72</v>
      </c>
      <c r="M3" t="str">
        <f ca="1">TEXT(DATE(YEAR(TODAY()), MONTH(TODAY())+ROWS($M$2:$M3)-1, DAY(1)), "MMMM YYYY")</f>
        <v>July 2025</v>
      </c>
      <c r="O3" t="s">
        <v>142</v>
      </c>
    </row>
    <row r="4" spans="2:15" ht="15" customHeight="1" x14ac:dyDescent="0.25">
      <c r="B4" t="s">
        <v>143</v>
      </c>
      <c r="F4" t="s">
        <v>144</v>
      </c>
      <c r="H4" s="2" t="s">
        <v>145</v>
      </c>
      <c r="J4" t="s">
        <v>146</v>
      </c>
      <c r="M4" t="str">
        <f ca="1">TEXT(DATE(YEAR(TODAY()), MONTH(TODAY())+ROWS($M$2:$M4)-1, DAY(1)), "MMMM YYYY")</f>
        <v>August 2025</v>
      </c>
    </row>
    <row r="5" spans="2:15" ht="15" customHeight="1" x14ac:dyDescent="0.25">
      <c r="B5" t="s">
        <v>147</v>
      </c>
      <c r="H5" s="3" t="s">
        <v>148</v>
      </c>
      <c r="J5" t="s">
        <v>144</v>
      </c>
      <c r="M5" t="str">
        <f ca="1">TEXT(DATE(YEAR(TODAY()), MONTH(TODAY())+ROWS($M$2:$M5)-1, DAY(1)), "MMMM YYYY")</f>
        <v>September 2025</v>
      </c>
    </row>
    <row r="6" spans="2:15" ht="15" customHeight="1" x14ac:dyDescent="0.25">
      <c r="B6" t="s">
        <v>149</v>
      </c>
      <c r="H6" s="2" t="s">
        <v>150</v>
      </c>
      <c r="M6" t="str">
        <f ca="1">TEXT(DATE(YEAR(TODAY()), MONTH(TODAY())+ROWS($M$2:$M6)-1, DAY(1)), "MMMM YYYY")</f>
        <v>October 2025</v>
      </c>
    </row>
    <row r="7" spans="2:15" ht="15" customHeight="1" x14ac:dyDescent="0.25">
      <c r="B7" t="s">
        <v>151</v>
      </c>
      <c r="H7" s="3" t="s">
        <v>152</v>
      </c>
      <c r="M7" t="str">
        <f ca="1">TEXT(DATE(YEAR(TODAY()), MONTH(TODAY())+ROWS($M$2:$M7)-1, DAY(1)), "MMMM YYYY")</f>
        <v>November 2025</v>
      </c>
    </row>
    <row r="8" spans="2:15" ht="15" customHeight="1" x14ac:dyDescent="0.25">
      <c r="B8" t="s">
        <v>153</v>
      </c>
      <c r="D8" t="s">
        <v>154</v>
      </c>
      <c r="H8" s="2" t="s">
        <v>155</v>
      </c>
      <c r="M8" t="str">
        <f ca="1">TEXT(DATE(YEAR(TODAY()), MONTH(TODAY())+ROWS($M$2:$M8)-1, DAY(1)), "MMMM YYYY")</f>
        <v>December 2025</v>
      </c>
    </row>
    <row r="9" spans="2:15" ht="15" customHeight="1" x14ac:dyDescent="0.25">
      <c r="B9" t="s">
        <v>66</v>
      </c>
      <c r="D9" t="s">
        <v>156</v>
      </c>
      <c r="H9" s="3" t="s">
        <v>157</v>
      </c>
      <c r="M9" t="str">
        <f ca="1">TEXT(DATE(YEAR(TODAY()), MONTH(TODAY())+ROWS($M$2:$M9)-1, DAY(1)), "MMMM YYYY")</f>
        <v>January 2026</v>
      </c>
    </row>
    <row r="10" spans="2:15" ht="15" customHeight="1" x14ac:dyDescent="0.25">
      <c r="B10" t="s">
        <v>158</v>
      </c>
      <c r="D10" t="s">
        <v>78</v>
      </c>
      <c r="H10" s="2" t="s">
        <v>159</v>
      </c>
      <c r="M10" t="str">
        <f ca="1">TEXT(DATE(YEAR(TODAY()), MONTH(TODAY())+ROWS($M$2:$M10)-1, DAY(1)), "MMMM YYYY")</f>
        <v>February 2026</v>
      </c>
    </row>
    <row r="11" spans="2:15" ht="15" customHeight="1" x14ac:dyDescent="0.25">
      <c r="B11" t="s">
        <v>160</v>
      </c>
      <c r="H11" s="3" t="s">
        <v>161</v>
      </c>
      <c r="M11" t="str">
        <f ca="1">TEXT(DATE(YEAR(TODAY()), MONTH(TODAY())+ROWS($M$2:$M11)-1, DAY(1)), "MMMM YYYY")</f>
        <v>March 2026</v>
      </c>
    </row>
    <row r="12" spans="2:15" ht="15" customHeight="1" x14ac:dyDescent="0.25">
      <c r="B12" t="s">
        <v>162</v>
      </c>
      <c r="H12" s="3" t="s">
        <v>163</v>
      </c>
      <c r="M12" t="str">
        <f ca="1">TEXT(DATE(YEAR(TODAY()), MONTH(TODAY())+ROWS($M$2:$M12)-1, DAY(1)), "MMMM YYYY")</f>
        <v>April 2026</v>
      </c>
    </row>
    <row r="13" spans="2:15" ht="15" customHeight="1" x14ac:dyDescent="0.25">
      <c r="B13" t="s">
        <v>164</v>
      </c>
      <c r="H13" s="3" t="s">
        <v>165</v>
      </c>
      <c r="M13" t="str">
        <f ca="1">TEXT(DATE(YEAR(TODAY()), MONTH(TODAY())+ROWS($M$2:$M13)-1, DAY(1)), "MMMM YYYY")</f>
        <v>May 2026</v>
      </c>
    </row>
    <row r="14" spans="2:15" ht="15" customHeight="1" x14ac:dyDescent="0.25">
      <c r="B14" t="s">
        <v>166</v>
      </c>
      <c r="H14" s="2" t="s">
        <v>167</v>
      </c>
      <c r="M14" t="str">
        <f ca="1">TEXT(DATE(YEAR(TODAY()), MONTH(TODAY())+ROWS($M$2:$M14)-1, DAY(1)), "MMMM YYYY")</f>
        <v>June 2026</v>
      </c>
    </row>
    <row r="15" spans="2:15" ht="15" customHeight="1" x14ac:dyDescent="0.25">
      <c r="B15" t="s">
        <v>168</v>
      </c>
      <c r="H15" s="3" t="s">
        <v>169</v>
      </c>
      <c r="M15" t="str">
        <f ca="1">TEXT(DATE(YEAR(TODAY()), MONTH(TODAY())+ROWS($M$2:$M15)-1, DAY(1)), "MMMM YYYY")</f>
        <v>July 2026</v>
      </c>
    </row>
    <row r="16" spans="2:15" ht="15" customHeight="1" x14ac:dyDescent="0.25">
      <c r="B16" t="s">
        <v>170</v>
      </c>
      <c r="H16" s="2" t="s">
        <v>171</v>
      </c>
      <c r="M16" t="str">
        <f ca="1">TEXT(DATE(YEAR(TODAY()), MONTH(TODAY())+ROWS($M$2:$M16)-1, DAY(1)), "MMMM YYYY")</f>
        <v>August 2026</v>
      </c>
    </row>
    <row r="17" spans="2:13" ht="15" customHeight="1" x14ac:dyDescent="0.25">
      <c r="B17" t="s">
        <v>172</v>
      </c>
      <c r="H17" s="3" t="s">
        <v>173</v>
      </c>
      <c r="M17" t="str">
        <f ca="1">TEXT(DATE(YEAR(TODAY()), MONTH(TODAY())+ROWS($M$2:$M17)-1, DAY(1)), "MMMM YYYY")</f>
        <v>September 2026</v>
      </c>
    </row>
    <row r="18" spans="2:13" ht="15" customHeight="1" x14ac:dyDescent="0.25">
      <c r="B18" t="s">
        <v>174</v>
      </c>
      <c r="H18" s="2" t="s">
        <v>175</v>
      </c>
      <c r="M18" t="str">
        <f ca="1">TEXT(DATE(YEAR(TODAY()), MONTH(TODAY())+ROWS($M$2:$M18)-1, DAY(1)), "MMMM YYYY")</f>
        <v>October 2026</v>
      </c>
    </row>
    <row r="19" spans="2:13" ht="15" customHeight="1" x14ac:dyDescent="0.25">
      <c r="B19" t="s">
        <v>176</v>
      </c>
      <c r="H19" s="3" t="s">
        <v>177</v>
      </c>
      <c r="M19" t="str">
        <f ca="1">TEXT(DATE(YEAR(TODAY()), MONTH(TODAY())+ROWS($M$2:$M19)-1, DAY(1)), "MMMM YYYY")</f>
        <v>November 2026</v>
      </c>
    </row>
    <row r="20" spans="2:13" ht="15" customHeight="1" x14ac:dyDescent="0.25">
      <c r="B20" t="s">
        <v>178</v>
      </c>
      <c r="H20" s="2" t="s">
        <v>179</v>
      </c>
      <c r="M20" t="str">
        <f ca="1">TEXT(DATE(YEAR(TODAY()), MONTH(TODAY())+ROWS($M$2:$M20)-1, DAY(1)), "MMMM YYYY")</f>
        <v>December 2026</v>
      </c>
    </row>
    <row r="21" spans="2:13" ht="15" customHeight="1" x14ac:dyDescent="0.25">
      <c r="B21" t="s">
        <v>180</v>
      </c>
      <c r="H21" s="3">
        <v>2022</v>
      </c>
      <c r="M21" t="str">
        <f ca="1">TEXT(DATE(YEAR(TODAY()), MONTH(TODAY())+ROWS($M$2:$M21)-1, DAY(1)), "MMMM YYYY")</f>
        <v>January 2027</v>
      </c>
    </row>
    <row r="22" spans="2:13" ht="15" customHeight="1" x14ac:dyDescent="0.25">
      <c r="B22" t="s">
        <v>181</v>
      </c>
      <c r="H22" s="2" t="s">
        <v>182</v>
      </c>
      <c r="M22" t="str">
        <f ca="1">TEXT(DATE(YEAR(TODAY()), MONTH(TODAY())+ROWS($M$2:$M22)-1, DAY(1)), "MMMM YYYY")</f>
        <v>February 2027</v>
      </c>
    </row>
    <row r="23" spans="2:13" ht="15" customHeight="1" x14ac:dyDescent="0.25">
      <c r="B23" t="s">
        <v>183</v>
      </c>
      <c r="H23" s="3">
        <v>2024</v>
      </c>
      <c r="M23" t="str">
        <f ca="1">TEXT(DATE(YEAR(TODAY()), MONTH(TODAY())+ROWS($M$2:$M23)-1, DAY(1)), "MMMM YYYY")</f>
        <v>March 2027</v>
      </c>
    </row>
    <row r="24" spans="2:13" ht="15" customHeight="1" x14ac:dyDescent="0.25">
      <c r="B24" t="s">
        <v>184</v>
      </c>
      <c r="M24" t="str">
        <f ca="1">TEXT(DATE(YEAR(TODAY()), MONTH(TODAY())+ROWS($M$2:$M24)-1, DAY(1)), "MMMM YYYY")</f>
        <v>April 2027</v>
      </c>
    </row>
    <row r="25" spans="2:13" ht="15" customHeight="1" x14ac:dyDescent="0.25">
      <c r="B25" t="s">
        <v>185</v>
      </c>
      <c r="H25" s="3"/>
      <c r="M25" t="str">
        <f ca="1">TEXT(DATE(YEAR(TODAY()), MONTH(TODAY())+ROWS($M$2:$M25)-1, DAY(1)), "MMMM YYYY")</f>
        <v>May 2027</v>
      </c>
    </row>
    <row r="26" spans="2:13" ht="15" customHeight="1" x14ac:dyDescent="0.25">
      <c r="B26" t="s">
        <v>186</v>
      </c>
      <c r="M26" t="str">
        <f ca="1">TEXT(DATE(YEAR(TODAY()), MONTH(TODAY())+ROWS($M$2:$M26)-1, DAY(1)), "MMMM YYYY")</f>
        <v>June 2027</v>
      </c>
    </row>
    <row r="27" spans="2:13" ht="15" customHeight="1" x14ac:dyDescent="0.25">
      <c r="B27" t="s">
        <v>187</v>
      </c>
    </row>
    <row r="28" spans="2:13" ht="15" customHeight="1" x14ac:dyDescent="0.25">
      <c r="B28" t="s">
        <v>188</v>
      </c>
    </row>
    <row r="29" spans="2:13" ht="15" customHeight="1" x14ac:dyDescent="0.25">
      <c r="B29" t="s">
        <v>189</v>
      </c>
    </row>
    <row r="30" spans="2:13" ht="15" customHeight="1" x14ac:dyDescent="0.25">
      <c r="B30" t="s">
        <v>190</v>
      </c>
    </row>
    <row r="31" spans="2:13" ht="15" customHeight="1" x14ac:dyDescent="0.25">
      <c r="B31" t="s">
        <v>191</v>
      </c>
    </row>
    <row r="32" spans="2:13" ht="15" customHeight="1" x14ac:dyDescent="0.25">
      <c r="B32" t="s">
        <v>192</v>
      </c>
    </row>
    <row r="33" spans="2:2" ht="15" customHeight="1" x14ac:dyDescent="0.25">
      <c r="B33" t="s">
        <v>193</v>
      </c>
    </row>
    <row r="34" spans="2:2" ht="15" customHeight="1" x14ac:dyDescent="0.25">
      <c r="B34" t="s">
        <v>194</v>
      </c>
    </row>
    <row r="35" spans="2:2" ht="15" customHeight="1" x14ac:dyDescent="0.25">
      <c r="B35" t="s">
        <v>195</v>
      </c>
    </row>
    <row r="36" spans="2:2" ht="15" customHeight="1" x14ac:dyDescent="0.25">
      <c r="B36" t="s">
        <v>196</v>
      </c>
    </row>
    <row r="37" spans="2:2" ht="15" customHeight="1" x14ac:dyDescent="0.25">
      <c r="B37" t="s">
        <v>197</v>
      </c>
    </row>
    <row r="38" spans="2:2" ht="15" customHeight="1" x14ac:dyDescent="0.25">
      <c r="B38" t="s">
        <v>198</v>
      </c>
    </row>
    <row r="39" spans="2:2" ht="15" customHeight="1" x14ac:dyDescent="0.25">
      <c r="B39" t="s">
        <v>199</v>
      </c>
    </row>
    <row r="40" spans="2:2" ht="15" customHeight="1" x14ac:dyDescent="0.25">
      <c r="B40" t="s">
        <v>200</v>
      </c>
    </row>
    <row r="41" spans="2:2" ht="15" customHeight="1" x14ac:dyDescent="0.25">
      <c r="B41" t="s">
        <v>201</v>
      </c>
    </row>
    <row r="42" spans="2:2" ht="15" customHeight="1" x14ac:dyDescent="0.25">
      <c r="B42" t="s">
        <v>202</v>
      </c>
    </row>
    <row r="43" spans="2:2" ht="15" customHeight="1" x14ac:dyDescent="0.25">
      <c r="B43" t="s">
        <v>203</v>
      </c>
    </row>
    <row r="44" spans="2:2" ht="15" customHeight="1" x14ac:dyDescent="0.25">
      <c r="B44" t="s">
        <v>204</v>
      </c>
    </row>
    <row r="45" spans="2:2" ht="15" customHeight="1" x14ac:dyDescent="0.25">
      <c r="B45" t="s">
        <v>205</v>
      </c>
    </row>
    <row r="46" spans="2:2" ht="15" customHeight="1" x14ac:dyDescent="0.25">
      <c r="B46" t="s">
        <v>206</v>
      </c>
    </row>
    <row r="47" spans="2:2" ht="15" customHeight="1" x14ac:dyDescent="0.25">
      <c r="B47" t="s">
        <v>207</v>
      </c>
    </row>
    <row r="48" spans="2:2" ht="15" customHeight="1" x14ac:dyDescent="0.25">
      <c r="B48" t="s">
        <v>208</v>
      </c>
    </row>
    <row r="49" spans="2:2" ht="15" customHeight="1" x14ac:dyDescent="0.25">
      <c r="B49" t="s">
        <v>209</v>
      </c>
    </row>
    <row r="50" spans="2:2" ht="15" customHeight="1" x14ac:dyDescent="0.25">
      <c r="B50" t="s">
        <v>210</v>
      </c>
    </row>
    <row r="51" spans="2:2" ht="15" customHeight="1" x14ac:dyDescent="0.25">
      <c r="B51" t="s">
        <v>211</v>
      </c>
    </row>
    <row r="52" spans="2:2" ht="15" customHeight="1" x14ac:dyDescent="0.25">
      <c r="B52" t="s">
        <v>212</v>
      </c>
    </row>
    <row r="53" spans="2:2" ht="15" customHeight="1" x14ac:dyDescent="0.25">
      <c r="B53" t="s">
        <v>213</v>
      </c>
    </row>
    <row r="54" spans="2:2" ht="15" customHeight="1" x14ac:dyDescent="0.25">
      <c r="B54" t="s">
        <v>214</v>
      </c>
    </row>
    <row r="55" spans="2:2" ht="15" customHeight="1" x14ac:dyDescent="0.25">
      <c r="B55" t="s">
        <v>215</v>
      </c>
    </row>
    <row r="56" spans="2:2" ht="15" customHeight="1" x14ac:dyDescent="0.25">
      <c r="B56" t="s">
        <v>216</v>
      </c>
    </row>
    <row r="57" spans="2:2" ht="15" customHeight="1" x14ac:dyDescent="0.25">
      <c r="B57" t="s">
        <v>217</v>
      </c>
    </row>
    <row r="58" spans="2:2" ht="15" customHeight="1" x14ac:dyDescent="0.25">
      <c r="B58" t="s">
        <v>218</v>
      </c>
    </row>
    <row r="59" spans="2:2" ht="15" customHeight="1" x14ac:dyDescent="0.25">
      <c r="B59" t="s">
        <v>219</v>
      </c>
    </row>
    <row r="60" spans="2:2" ht="15" customHeight="1" x14ac:dyDescent="0.25">
      <c r="B60" t="s">
        <v>220</v>
      </c>
    </row>
    <row r="61" spans="2:2" ht="15" customHeight="1" x14ac:dyDescent="0.25">
      <c r="B61" t="s">
        <v>221</v>
      </c>
    </row>
    <row r="62" spans="2:2" ht="15" customHeight="1" x14ac:dyDescent="0.25">
      <c r="B62" t="s">
        <v>222</v>
      </c>
    </row>
    <row r="63" spans="2:2" ht="15" customHeight="1" x14ac:dyDescent="0.25">
      <c r="B63" t="s">
        <v>223</v>
      </c>
    </row>
    <row r="64" spans="2:2" ht="15" customHeight="1" x14ac:dyDescent="0.25">
      <c r="B64" t="s">
        <v>224</v>
      </c>
    </row>
    <row r="65" spans="2:2" ht="15" customHeight="1" x14ac:dyDescent="0.25">
      <c r="B65" t="s">
        <v>225</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A924A4C6B16E4C8A01E2D0773B653F" ma:contentTypeVersion="18" ma:contentTypeDescription="Create a new document." ma:contentTypeScope="" ma:versionID="e60c74f4f56d4e7c75aa5af5e4bf5b6a">
  <xsd:schema xmlns:xsd="http://www.w3.org/2001/XMLSchema" xmlns:xs="http://www.w3.org/2001/XMLSchema" xmlns:p="http://schemas.microsoft.com/office/2006/metadata/properties" xmlns:ns2="6036ecaf-e9a9-42c3-926d-a589e75dd359" xmlns:ns3="61db51a5-d817-4907-b233-9bd63586a2c3" targetNamespace="http://schemas.microsoft.com/office/2006/metadata/properties" ma:root="true" ma:fieldsID="24758027f6b631213bf8f495aed6cb7a" ns2:_="" ns3:_="">
    <xsd:import namespace="6036ecaf-e9a9-42c3-926d-a589e75dd359"/>
    <xsd:import namespace="61db51a5-d817-4907-b233-9bd63586a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6ecaf-e9a9-42c3-926d-a589e75dd3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1a3adb0-97c5-4630-9776-e3f84a4f78a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db51a5-d817-4907-b233-9bd63586a2c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6e2cd69-2cd9-4471-9f4a-6337190e7d4e}" ma:internalName="TaxCatchAll" ma:showField="CatchAllData" ma:web="61db51a5-d817-4907-b233-9bd63586a2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1db51a5-d817-4907-b233-9bd63586a2c3" xsi:nil="true"/>
    <lcf76f155ced4ddcb4097134ff3c332f xmlns="6036ecaf-e9a9-42c3-926d-a589e75dd35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81928B-27B6-4782-98D1-A902AE9D84B1}">
  <ds:schemaRefs>
    <ds:schemaRef ds:uri="http://schemas.microsoft.com/sharepoint/v3/contenttype/forms"/>
  </ds:schemaRefs>
</ds:datastoreItem>
</file>

<file path=customXml/itemProps2.xml><?xml version="1.0" encoding="utf-8"?>
<ds:datastoreItem xmlns:ds="http://schemas.openxmlformats.org/officeDocument/2006/customXml" ds:itemID="{8582DFD2-4F2F-479B-A8A5-72DC2608B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6ecaf-e9a9-42c3-926d-a589e75dd359"/>
    <ds:schemaRef ds:uri="61db51a5-d817-4907-b233-9bd63586a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62B42E-F3ED-4E3D-87A5-3AFBB942A54B}">
  <ds:schemaRefs>
    <ds:schemaRef ds:uri="http://schemas.microsoft.com/office/2006/metadata/properties"/>
    <ds:schemaRef ds:uri="http://schemas.microsoft.com/office/infopath/2007/PartnerControls"/>
    <ds:schemaRef ds:uri="61db51a5-d817-4907-b233-9bd63586a2c3"/>
    <ds:schemaRef ds:uri="6036ecaf-e9a9-42c3-926d-a589e75dd3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Office of Financial Management;Christine Thomas</dc:creator>
  <cp:keywords/>
  <dc:description/>
  <cp:lastModifiedBy>Susan Locke</cp:lastModifiedBy>
  <cp:revision/>
  <dcterms:created xsi:type="dcterms:W3CDTF">2012-08-29T14:59:47Z</dcterms:created>
  <dcterms:modified xsi:type="dcterms:W3CDTF">2025-06-24T17:21:20Z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0x0101003BA924A4C6B16E4C8A01E2D0773B653F</vt:lpwstr>
  </property>
  <property fmtid="{D5CDD505-2E9C-101B-9397-08002B2CF9AE}" pid="3" name="MediaServiceImageTags">
    <vt:lpwstr/>
  </property>
</Properties>
</file>