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N:\Major Project Status Reports\2025 MPSR\June 2025\Returned from Colleges\"/>
    </mc:Choice>
  </mc:AlternateContent>
  <xr:revisionPtr revIDLastSave="0" documentId="13_ncr:1_{CDEFE735-CF9D-48A5-A8E3-7ABF9AB51B23}" xr6:coauthVersionLast="47" xr6:coauthVersionMax="47" xr10:uidLastSave="{00000000-0000-0000-0000-000000000000}"/>
  <bookViews>
    <workbookView xWindow="28680" yWindow="-120" windowWidth="29040" windowHeight="15720" tabRatio="860" firstSheet="1" activeTab="1" xr2:uid="{00000000-000D-0000-FFFF-FFFF00000000}"/>
  </bookViews>
  <sheets>
    <sheet name="QuickStartGuide" sheetId="5" r:id="rId1"/>
    <sheet name="Major Project Report" sheetId="3" r:id="rId2"/>
    <sheet name="Photo Gallery-Dec2024" sheetId="10" r:id="rId3"/>
    <sheet name="Photo Gallery-jun2024" sheetId="8" r:id="rId4"/>
    <sheet name="Photo Gallery-dec2023" sheetId="6" r:id="rId5"/>
    <sheet name="Photo Gallery-jun2023" sheetId="7" r:id="rId6"/>
    <sheet name="Lists" sheetId="4" state="hidden" r:id="rId7"/>
  </sheets>
  <externalReferences>
    <externalReference r:id="rId8"/>
    <externalReference r:id="rId9"/>
    <externalReference r:id="rId10"/>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5">'[2]Major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4">'Photo Gallery-dec2023'!$A$1:$R$86</definedName>
    <definedName name="_xlnm.Print_Area" localSheetId="2">'Photo Gallery-Dec2024'!$A$1:$R$86</definedName>
    <definedName name="_xlnm.Print_Area" localSheetId="5">'Photo Gallery-jun2023'!$A$1:$R$86</definedName>
    <definedName name="_xlnm.Print_Area" localSheetId="3">'Photo Gallery-jun2024'!$A$1:$R$86</definedName>
    <definedName name="procurement">[3]Sheet2!$D$12:$D$15</definedName>
    <definedName name="ReportType" localSheetId="5">'[2]Major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3" i="3" l="1"/>
  <c r="E92" i="3"/>
  <c r="F88" i="3"/>
  <c r="F84" i="3"/>
  <c r="F83" i="3"/>
  <c r="E46" i="3" l="1"/>
  <c r="E44" i="3"/>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l="1"/>
  <c r="H48" i="3"/>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<sst xmlns="http://schemas.openxmlformats.org/spreadsheetml/2006/main" count="248" uniqueCount="225">
  <si>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</si>
  <si>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</si>
  <si>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</si>
  <si>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</si>
  <si>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</si>
  <si>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</si>
  <si>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</si>
  <si>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</si>
  <si>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</si>
  <si>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</si>
  <si>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</si>
  <si>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</si>
  <si>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</si>
  <si>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</si>
  <si>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</si>
  <si>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</si>
  <si>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</si>
  <si>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</si>
  <si>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</si>
  <si>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</si>
  <si>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</si>
  <si>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</si>
  <si>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</si>
  <si>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</si>
  <si>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</si>
  <si>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</si>
  <si>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</si>
  <si>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</si>
  <si>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</si>
  <si>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</si>
  <si>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</si>
  <si>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</si>
  <si>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</si>
  <si>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</si>
  <si>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</si>
  <si>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</si>
  <si>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</si>
  <si>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</si>
  <si>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</si>
  <si>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</si>
  <si>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</si>
  <si>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</si>
  <si>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</si>
  <si>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</si>
  <si>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</si>
  <si>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</si>
  <si>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</si>
  <si>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</si>
  <si>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</si>
  <si>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</si>
  <si>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</si>
  <si>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</si>
  <si>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</si>
  <si>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</si>
  <si>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</si>
  <si>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</si>
  <si>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</si>
  <si>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</si>
  <si>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</si>
  <si>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</si>
  <si>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</si>
  <si>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</si>
  <si>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</si>
  <si>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</si>
  <si>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</si>
  <si>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</si>
  <si>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</si>
  <si>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</si>
  <si>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</si>
  <si>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</si>
  <si>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</si>
  <si>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</si>
  <si>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</si>
  <si>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</si>
  <si>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</si>
  <si>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</si>
  <si>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</si>
  <si>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</si>
  <si>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</si>
  <si>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</si>
  <si>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</si>
  <si>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</si>
  <si>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</si>
  <si>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</si>
  <si>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</si>
  <si>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</si>
  <si>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</si>
  <si>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</si>
  <si>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</si>
  <si>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</si>
  <si>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</si>
  <si>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</si>
  <si>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</si>
  <si>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</si>
  <si>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</si>
  <si>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</si>
  <si>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</si>
  <si>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</si>
  <si>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</si>
  <si>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</si>
  <si>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</si>
  <si>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</si>
  <si>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</si>
  <si>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</si>
  <si>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</si>
  <si>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</si>
  <si>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</si>
  <si>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</si>
  <si>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</si>
  <si>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</si>
  <si>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</si>
  <si>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</si>
  <si>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</si>
  <si>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</si>
  <si>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</si>
  <si>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</si>
  <si>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</si>
  <si>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</si>
  <si>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</si>
  <si>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</si>
  <si>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</si>
  <si>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</si>
  <si>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</si>
  <si>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</si>
  <si>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</si>
  <si>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</si>
  <si>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</si>
  <si>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</si>
  <si>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</si>
  <si>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</si>
  <si>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</si>
  <si>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</si>
  <si>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</si>
  <si>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</si>
  <si>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</si>
  <si>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</si>
  <si>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</si>
  <si>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</si>
  <si>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</si>
  <si>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</si>
  <si>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</si>
  <si>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</si>
  <si>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</si>
  <si>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</si>
  <si>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</si>
  <si>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</si>
  <si>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</si>
  <si>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</si>
  <si>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</si>
  <si>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</si>
  <si>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</si>
  <si>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</si>
  <si>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</si>
  <si>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</si>
  <si>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</si>
  <si>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</si>
  <si>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</si>
  <si>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</si>
  <si>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</si>
  <si>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</si>
  <si>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</si>
  <si>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</si>
  <si>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</si>
  <si>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</si>
  <si>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</si>
  <si>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</si>
  <si>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</si>
  <si>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</si>
  <si>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</si>
  <si>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</si>
  <si>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</si>
  <si>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</si>
  <si>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</si>
  <si>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</si>
  <si>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</si>
  <si>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</si>
  <si>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</si>
  <si>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</si>
  <si>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</si>
  <si>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</si>
  <si>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</si>
  <si>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</si>
  <si>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</si>
  <si>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</si>
  <si>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</si>
  <si>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</si>
  <si>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</si>
  <si>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</si>
  <si>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</si>
  <si>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</si>
  <si>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</si>
  <si>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</si>
  <si>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</si>
  <si>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</si>
  <si>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</si>
  <si>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</si>
  <si>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</si>
  <si>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</si>
  <si>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</si>
  <si>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</si>
  <si>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</si>
  <si>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</si>
  <si>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</si>
  <si>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</si>
  <si>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</si>
  <si>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</si>
  <si>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</si>
  <si>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</si>
  <si>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</si>
  <si>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</si>
  <si>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</si>
  <si>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Pierce College Puyallup STEM building</t>
  </si>
  <si>
    <t>A new Science, Technology, Engineering and Math (STEM) Building on the Puyallup campus. The project includes a new facility with specialized lab spaces such as organic and general chemistry, a "fablab" for physics, engineering and  robotics , earth sciences, biology; and flexible spaces for support classes and student study spaces which will enable the expansion of critical support services in vacated space in existing buildings. Additionally, the project will enable the development of several new programs and capabilities. This project is authorized to exceed 70,000 gsf and includes infrastructure improvements and additional surface parking.</t>
  </si>
  <si>
    <t>A17</t>
  </si>
  <si>
    <t>C18</t>
  </si>
  <si>
    <t>Q617</t>
  </si>
  <si>
    <t>147 - Local Funds</t>
  </si>
  <si>
    <t>057  - State Bldg. Const Acct</t>
  </si>
  <si>
    <t>% of Bldg. Area that is being remodeled</t>
  </si>
  <si>
    <t>Kristen Curiale</t>
  </si>
  <si>
    <t>June 2025</t>
  </si>
  <si>
    <t>The building is complete and occupied.  We are currently in the Warranty period and are addressing items that have surfaced.  There are some residual work to be done under warranty, Owner Change Orders and Cx Issues Log.  These are being tracked and reviewed every 2 weeks to continue the Close-out process.  With the capital funds re-appropriated, there are a few items being considered to be added via Job Order Contract (so that Absher Contract can continue towards Close-Out)</t>
  </si>
  <si>
    <t>KCuriale@pierce.ctc.edu</t>
  </si>
  <si>
    <t>253-964-6729</t>
  </si>
  <si>
    <t>WaArts - June 2025 - installed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</si>
</sst>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2">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FFFF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14.jpeg"/><Relationship Id="rId5" Type="http://schemas.openxmlformats.org/officeDocument/2006/relationships/image" Target="../media/image13.jpeg"/><Relationship Id="rId4"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6" Type="http://schemas.openxmlformats.org/officeDocument/2006/relationships/image" Target="../media/image20.jpeg"/><Relationship Id="rId5" Type="http://schemas.openxmlformats.org/officeDocument/2006/relationships/image" Target="../media/image19.jpeg"/><Relationship Id="rId4" Type="http://schemas.openxmlformats.org/officeDocument/2006/relationships/image" Target="../media/image1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 Id="rId4" Type="http://schemas.openxmlformats.org/officeDocument/2006/relationships/image" Target="../media/image24.jpeg"/></Relationships>
</file>

<file path=xl/drawings/drawing1.xml><?xml version="1.0" encoding="utf-8"?>
<xdr:wsDr xmlns:xdr="http://schemas.openxmlformats.org/drawingml/2006/spreadsheetDrawing" xmlns:a="http://schemas.openxmlformats.org/drawingml/2006/main">
  <xdr:twoCellAnchor>
    <xdr:from>
      <xdr:col>2</xdr:col>
      <xdr:colOff>608392</xdr:colOff>
      <xdr:row>43</xdr:row>
      <xdr:rowOff>178929</xdr:rowOff>
    </xdr:from>
    <xdr:to>
      <xdr:col>5</xdr:col>
      <xdr:colOff>468099</xdr:colOff>
      <xdr:row>57</xdr:row>
      <xdr:rowOff>76694</xdr:rowOff>
    </xdr:to>
    <xdr:pic>
      <xdr:nvPicPr>
        <xdr:cNvPr id="16" name="Picture 15" descr="Sun Lodge - by Preston Singletaryngletary (Arts WA)rts WA)&#10;">
          <a:extLst>
            <a:ext uri="{FF2B5EF4-FFF2-40B4-BE49-F238E27FC236}">
              <a16:creationId xmlns:a16="http://schemas.microsoft.com/office/drawing/2014/main" id="{36273C54-9C15-482D-8FF9-A52E1FBF1EF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884742" y="7913229"/>
          <a:ext cx="1774232" cy="243141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531834</xdr:colOff>
      <xdr:row>23</xdr:row>
      <xdr:rowOff>180661</xdr:rowOff>
    </xdr:from>
    <xdr:to>
      <xdr:col>5</xdr:col>
      <xdr:colOff>445201</xdr:colOff>
      <xdr:row>37</xdr:row>
      <xdr:rowOff>140398</xdr:rowOff>
    </xdr:to>
    <xdr:pic>
      <xdr:nvPicPr>
        <xdr:cNvPr id="8" name="Picture 7" descr="2 Story Entry Lobby viewed from second level&#10;">
          <a:extLst>
            <a:ext uri="{FF2B5EF4-FFF2-40B4-BE49-F238E27FC236}">
              <a16:creationId xmlns:a16="http://schemas.microsoft.com/office/drawing/2014/main" id="{3C0DBCEE-93C3-47EF-91FE-CD3C9D33E72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rot="5400000">
          <a:off x="1475436" y="4628209"/>
          <a:ext cx="2493387" cy="182789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551120</xdr:colOff>
      <xdr:row>5</xdr:row>
      <xdr:rowOff>7592</xdr:rowOff>
    </xdr:from>
    <xdr:to>
      <xdr:col>14</xdr:col>
      <xdr:colOff>461313</xdr:colOff>
      <xdr:row>18</xdr:row>
      <xdr:rowOff>158298</xdr:rowOff>
    </xdr:to>
    <xdr:pic>
      <xdr:nvPicPr>
        <xdr:cNvPr id="10" name="Picture 9" descr="Completed Johnson Science Building - from Parking Lot&#10;">
          <a:extLst>
            <a:ext uri="{FF2B5EF4-FFF2-40B4-BE49-F238E27FC236}">
              <a16:creationId xmlns:a16="http://schemas.microsoft.com/office/drawing/2014/main" id="{BC478702-C89B-433B-9BF6-53CB5C8EBA4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rot="5400000">
          <a:off x="7071149" y="1161992"/>
          <a:ext cx="2450313" cy="18288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476498</xdr:colOff>
      <xdr:row>24</xdr:row>
      <xdr:rowOff>116489</xdr:rowOff>
    </xdr:from>
    <xdr:to>
      <xdr:col>14</xdr:col>
      <xdr:colOff>388051</xdr:colOff>
      <xdr:row>38</xdr:row>
      <xdr:rowOff>84112</xdr:rowOff>
    </xdr:to>
    <xdr:pic>
      <xdr:nvPicPr>
        <xdr:cNvPr id="6" name="Picture 5" descr="2-Story Space for Student Experimentation&#10;">
          <a:extLst>
            <a:ext uri="{FF2B5EF4-FFF2-40B4-BE49-F238E27FC236}">
              <a16:creationId xmlns:a16="http://schemas.microsoft.com/office/drawing/2014/main" id="{F98BC245-1C8C-43C5-A0C1-5A21A684A4A2}"/>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rot="5400000">
          <a:off x="6949275" y="4749862"/>
          <a:ext cx="2501273" cy="182607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142875</xdr:colOff>
      <xdr:row>18</xdr:row>
      <xdr:rowOff>85725</xdr:rowOff>
    </xdr:from>
    <xdr:to>
      <xdr:col>15</xdr:col>
      <xdr:colOff>200025</xdr:colOff>
      <xdr:row>21</xdr:row>
      <xdr:rowOff>63500</xdr:rowOff>
    </xdr:to>
    <xdr:sp macro="" textlink="" fLocksText="0">
      <xdr:nvSpPr>
        <xdr:cNvPr id="3" name="TextBox 2" descr="Completed Johnson Science Building - from Parking Lot&#10;">
          <a:extLst>
            <a:ext uri="{FF2B5EF4-FFF2-40B4-BE49-F238E27FC236}">
              <a16:creationId xmlns:a16="http://schemas.microsoft.com/office/drawing/2014/main" id="{3A936E3F-FD1B-46B8-B991-563D870DD2D4}"/>
            </a:ext>
          </a:extLst>
        </xdr:cNvPr>
        <xdr:cNvSpPr txBox="1"/>
      </xdr:nvSpPr>
      <xdr:spPr>
        <a:xfrm>
          <a:off x="6953250" y="3295650"/>
          <a:ext cx="2609850" cy="520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rPr>
            <a:t>Completed Johnson Science Building - from Parking Lot</a:t>
          </a:r>
          <a:endParaRPr lang="en-US">
            <a:effectLst/>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101601</xdr:colOff>
      <xdr:row>37</xdr:row>
      <xdr:rowOff>152400</xdr:rowOff>
    </xdr:from>
    <xdr:to>
      <xdr:col>6</xdr:col>
      <xdr:colOff>228601</xdr:colOff>
      <xdr:row>40</xdr:row>
      <xdr:rowOff>0</xdr:rowOff>
    </xdr:to>
    <xdr:sp macro="" textlink="" fLocksText="0">
      <xdr:nvSpPr>
        <xdr:cNvPr id="5" name="TextBox 4" descr="2 Story Entry Lobby viewed from second level&#10;">
          <a:extLst>
            <a:ext uri="{FF2B5EF4-FFF2-40B4-BE49-F238E27FC236}">
              <a16:creationId xmlns:a16="http://schemas.microsoft.com/office/drawing/2014/main" id="{0BA9EA7C-0D76-4576-B252-A85500A672A2}"/>
            </a:ext>
          </a:extLst>
        </xdr:cNvPr>
        <xdr:cNvSpPr txBox="1"/>
      </xdr:nvSpPr>
      <xdr:spPr>
        <a:xfrm>
          <a:off x="1377951" y="6800850"/>
          <a:ext cx="2679700" cy="3905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2 Story Entry Lobby viewed from second level</a:t>
          </a:r>
          <a:endParaRPr lang="en-US" sz="1100" b="1">
            <a:solidFill>
              <a:schemeClr val="bg1"/>
            </a:solidFill>
          </a:endParaRPr>
        </a:p>
      </xdr:txBody>
    </xdr:sp>
    <xdr:clientData fLocksWithSheet="0"/>
  </xdr:twoCellAnchor>
  <xdr:twoCellAnchor>
    <xdr:from>
      <xdr:col>11</xdr:col>
      <xdr:colOff>419100</xdr:colOff>
      <xdr:row>38</xdr:row>
      <xdr:rowOff>38100</xdr:rowOff>
    </xdr:from>
    <xdr:to>
      <xdr:col>15</xdr:col>
      <xdr:colOff>82550</xdr:colOff>
      <xdr:row>40</xdr:row>
      <xdr:rowOff>168275</xdr:rowOff>
    </xdr:to>
    <xdr:sp macro="" textlink="" fLocksText="0">
      <xdr:nvSpPr>
        <xdr:cNvPr id="7" name="TextBox 6" descr="2-Story Space for Student Experimentation&#10;">
          <a:extLst>
            <a:ext uri="{FF2B5EF4-FFF2-40B4-BE49-F238E27FC236}">
              <a16:creationId xmlns:a16="http://schemas.microsoft.com/office/drawing/2014/main" id="{EF89ACAB-8DC4-4028-9F87-1BD0CD038D37}"/>
            </a:ext>
          </a:extLst>
        </xdr:cNvPr>
        <xdr:cNvSpPr txBox="1"/>
      </xdr:nvSpPr>
      <xdr:spPr>
        <a:xfrm>
          <a:off x="7229475" y="6867525"/>
          <a:ext cx="2216150" cy="492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2-Story Space for Student Experimentation</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396875</xdr:colOff>
      <xdr:row>56</xdr:row>
      <xdr:rowOff>28573</xdr:rowOff>
    </xdr:from>
    <xdr:to>
      <xdr:col>6</xdr:col>
      <xdr:colOff>57150</xdr:colOff>
      <xdr:row>59</xdr:row>
      <xdr:rowOff>95249</xdr:rowOff>
    </xdr:to>
    <xdr:sp macro="" textlink="" fLocksText="0">
      <xdr:nvSpPr>
        <xdr:cNvPr id="9" name="TextBox 8" descr="Sun Lodge - by Preston Singletaryngletary (Arts WA)rts WA)&#10;">
          <a:extLst>
            <a:ext uri="{FF2B5EF4-FFF2-40B4-BE49-F238E27FC236}">
              <a16:creationId xmlns:a16="http://schemas.microsoft.com/office/drawing/2014/main" id="{C7ECCB3E-7390-4B82-A994-A1110E40D841}"/>
            </a:ext>
          </a:extLst>
        </xdr:cNvPr>
        <xdr:cNvSpPr txBox="1"/>
      </xdr:nvSpPr>
      <xdr:spPr>
        <a:xfrm>
          <a:off x="1673225" y="10115548"/>
          <a:ext cx="2212975" cy="609601"/>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baseline="0">
              <a:solidFill>
                <a:srgbClr val="FFFFFF"/>
              </a:solidFill>
              <a:effectLst/>
              <a:latin typeface="+mn-lt"/>
              <a:ea typeface="+mn-ea"/>
              <a:cs typeface="+mn-cs"/>
            </a:rPr>
            <a:t>Sun Lodge - by Preston Singletaryngletary (Arts WA)rts WA)</a:t>
          </a:r>
          <a:endParaRPr lang="en-US">
            <a:solidFill>
              <a:srgbClr val="FFFFFF"/>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430746</xdr:colOff>
      <xdr:row>64</xdr:row>
      <xdr:rowOff>174177</xdr:rowOff>
    </xdr:from>
    <xdr:to>
      <xdr:col>14</xdr:col>
      <xdr:colOff>344114</xdr:colOff>
      <xdr:row>78</xdr:row>
      <xdr:rowOff>144691</xdr:rowOff>
    </xdr:to>
    <xdr:pic>
      <xdr:nvPicPr>
        <xdr:cNvPr id="18" name="Picture 17" descr="Nature Trail for Hands-On Learning Opportunities&#10;">
          <a:extLst>
            <a:ext uri="{FF2B5EF4-FFF2-40B4-BE49-F238E27FC236}">
              <a16:creationId xmlns:a16="http://schemas.microsoft.com/office/drawing/2014/main" id="{F182C8A0-8D5C-49E7-8221-16DDAD209F4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rot="5400000">
          <a:off x="6902986" y="12047087"/>
          <a:ext cx="2504164" cy="1827893"/>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editAs="oneCell">
    <xdr:from>
      <xdr:col>1</xdr:col>
      <xdr:colOff>427265</xdr:colOff>
      <xdr:row>5</xdr:row>
      <xdr:rowOff>22680</xdr:rowOff>
    </xdr:from>
    <xdr:to>
      <xdr:col>6</xdr:col>
      <xdr:colOff>378313</xdr:colOff>
      <xdr:row>17</xdr:row>
      <xdr:rowOff>97701</xdr:rowOff>
    </xdr:to>
    <xdr:pic>
      <xdr:nvPicPr>
        <xdr:cNvPr id="21" name="Picture 20" descr="Completed Johnson Science Building - from Quad&#10;">
          <a:extLst>
            <a:ext uri="{FF2B5EF4-FFF2-40B4-BE49-F238E27FC236}">
              <a16:creationId xmlns:a16="http://schemas.microsoft.com/office/drawing/2014/main" id="{535EC47D-89CE-4064-9F85-25FD92500E2C}"/>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66801" y="866323"/>
          <a:ext cx="3148726" cy="219773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xdr:twoCellAnchor>
  <xdr:twoCellAnchor>
    <xdr:from>
      <xdr:col>11</xdr:col>
      <xdr:colOff>493999</xdr:colOff>
      <xdr:row>44</xdr:row>
      <xdr:rowOff>114713</xdr:rowOff>
    </xdr:from>
    <xdr:to>
      <xdr:col>14</xdr:col>
      <xdr:colOff>351875</xdr:colOff>
      <xdr:row>58</xdr:row>
      <xdr:rowOff>12478</xdr:rowOff>
    </xdr:to>
    <xdr:pic>
      <xdr:nvPicPr>
        <xdr:cNvPr id="24" name="Picture 23" descr=" Sun Lodge - by Preston Sngletary (Arts WA)&#10;">
          <a:extLst>
            <a:ext uri="{FF2B5EF4-FFF2-40B4-BE49-F238E27FC236}">
              <a16:creationId xmlns:a16="http://schemas.microsoft.com/office/drawing/2014/main" id="{7553CF8A-8225-4CF8-9756-A95DA281EE5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7304374" y="8029988"/>
          <a:ext cx="1772401" cy="243141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523012</xdr:colOff>
      <xdr:row>64</xdr:row>
      <xdr:rowOff>101828</xdr:rowOff>
    </xdr:from>
    <xdr:to>
      <xdr:col>5</xdr:col>
      <xdr:colOff>524644</xdr:colOff>
      <xdr:row>79</xdr:row>
      <xdr:rowOff>8277</xdr:rowOff>
    </xdr:to>
    <xdr:pic>
      <xdr:nvPicPr>
        <xdr:cNvPr id="25" name="Picture 24" descr="Feature Stairwell at Main Entry&#10;">
          <a:extLst>
            <a:ext uri="{FF2B5EF4-FFF2-40B4-BE49-F238E27FC236}">
              <a16:creationId xmlns:a16="http://schemas.microsoft.com/office/drawing/2014/main" id="{7F49EC26-AE89-4B67-A4D3-ED4F8D825B77}"/>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xdr:blipFill>
      <xdr:spPr>
        <a:xfrm rot="5400000">
          <a:off x="1446904" y="11989061"/>
          <a:ext cx="2621074" cy="191615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206376</xdr:colOff>
      <xdr:row>17</xdr:row>
      <xdr:rowOff>133803</xdr:rowOff>
    </xdr:from>
    <xdr:to>
      <xdr:col>6</xdr:col>
      <xdr:colOff>588284</xdr:colOff>
      <xdr:row>19</xdr:row>
      <xdr:rowOff>152852</xdr:rowOff>
    </xdr:to>
    <xdr:sp macro="" textlink="" fLocksText="0">
      <xdr:nvSpPr>
        <xdr:cNvPr id="2" name="TextBox 1" descr="Completed Johnson Science Building - from Quad&#10;">
          <a:extLst>
            <a:ext uri="{FF2B5EF4-FFF2-40B4-BE49-F238E27FC236}">
              <a16:creationId xmlns:a16="http://schemas.microsoft.com/office/drawing/2014/main" id="{07E8E1AD-C49B-4DC0-85FA-7A7557F61779}"/>
            </a:ext>
          </a:extLst>
        </xdr:cNvPr>
        <xdr:cNvSpPr txBox="1"/>
      </xdr:nvSpPr>
      <xdr:spPr>
        <a:xfrm>
          <a:off x="845912" y="3100160"/>
          <a:ext cx="3579586" cy="37283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Completed Johnson Science Building - from Quad</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396875</xdr:colOff>
      <xdr:row>57</xdr:row>
      <xdr:rowOff>44902</xdr:rowOff>
    </xdr:from>
    <xdr:to>
      <xdr:col>14</xdr:col>
      <xdr:colOff>549275</xdr:colOff>
      <xdr:row>59</xdr:row>
      <xdr:rowOff>174624</xdr:rowOff>
    </xdr:to>
    <xdr:sp macro="" textlink="" fLocksText="0">
      <xdr:nvSpPr>
        <xdr:cNvPr id="11" name="TextBox 10" descr=" Sun Lodge - by Preston Sngletary (Arts WA)&#10;">
          <a:extLst>
            <a:ext uri="{FF2B5EF4-FFF2-40B4-BE49-F238E27FC236}">
              <a16:creationId xmlns:a16="http://schemas.microsoft.com/office/drawing/2014/main" id="{C34345FB-DBDC-4A55-A84B-5EE009DC90C2}"/>
            </a:ext>
          </a:extLst>
        </xdr:cNvPr>
        <xdr:cNvSpPr txBox="1"/>
      </xdr:nvSpPr>
      <xdr:spPr>
        <a:xfrm>
          <a:off x="7207250" y="10312852"/>
          <a:ext cx="2066925" cy="491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solidFill>
                <a:schemeClr val="bg2"/>
              </a:solidFill>
              <a:effectLst/>
              <a:latin typeface="+mn-lt"/>
              <a:ea typeface="+mn-ea"/>
              <a:cs typeface="+mn-cs"/>
            </a:rPr>
            <a:t> Sun Lodge - by Preston Sngletary (Arts WA)</a:t>
          </a:r>
          <a:endParaRPr lang="en-US" sz="1100" b="1">
            <a:solidFill>
              <a:schemeClr val="bg1"/>
            </a:solidFill>
          </a:endParaRPr>
        </a:p>
      </xdr:txBody>
    </xdr:sp>
    <xdr:clientData fLocksWithSheet="0"/>
  </xdr:twoCellAnchor>
  <xdr:twoCellAnchor>
    <xdr:from>
      <xdr:col>2</xdr:col>
      <xdr:colOff>400050</xdr:colOff>
      <xdr:row>78</xdr:row>
      <xdr:rowOff>158750</xdr:rowOff>
    </xdr:from>
    <xdr:to>
      <xdr:col>5</xdr:col>
      <xdr:colOff>542925</xdr:colOff>
      <xdr:row>81</xdr:row>
      <xdr:rowOff>34925</xdr:rowOff>
    </xdr:to>
    <xdr:sp macro="" textlink="" fLocksText="0">
      <xdr:nvSpPr>
        <xdr:cNvPr id="13" name="TextBox 12" descr="Feature Stairwell at Main Entry&#10;">
          <a:extLst>
            <a:ext uri="{FF2B5EF4-FFF2-40B4-BE49-F238E27FC236}">
              <a16:creationId xmlns:a16="http://schemas.microsoft.com/office/drawing/2014/main" id="{907C31C4-E00F-47F2-B764-042BCCEB9AF5}"/>
            </a:ext>
          </a:extLst>
        </xdr:cNvPr>
        <xdr:cNvSpPr txBox="1"/>
      </xdr:nvSpPr>
      <xdr:spPr>
        <a:xfrm>
          <a:off x="1676400" y="14227175"/>
          <a:ext cx="2057400" cy="4191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Feature Stairwell at Main Entry</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400050</xdr:colOff>
      <xdr:row>78</xdr:row>
      <xdr:rowOff>9525</xdr:rowOff>
    </xdr:from>
    <xdr:to>
      <xdr:col>14</xdr:col>
      <xdr:colOff>406400</xdr:colOff>
      <xdr:row>80</xdr:row>
      <xdr:rowOff>139700</xdr:rowOff>
    </xdr:to>
    <xdr:sp macro="" textlink="" fLocksText="0">
      <xdr:nvSpPr>
        <xdr:cNvPr id="15" name="TextBox 14" descr="Nature Trail for Hands-On Learning Opportunities&#10;">
          <a:extLst>
            <a:ext uri="{FF2B5EF4-FFF2-40B4-BE49-F238E27FC236}">
              <a16:creationId xmlns:a16="http://schemas.microsoft.com/office/drawing/2014/main" id="{B093D20E-6EEA-4FA8-B126-70A752FBD1A9}"/>
            </a:ext>
          </a:extLst>
        </xdr:cNvPr>
        <xdr:cNvSpPr txBox="1"/>
      </xdr:nvSpPr>
      <xdr:spPr>
        <a:xfrm>
          <a:off x="7210425" y="14077950"/>
          <a:ext cx="1920875" cy="492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a:solidFill>
                <a:schemeClr val="bg2"/>
              </a:solidFill>
              <a:effectLst/>
            </a:rPr>
            <a:t>Nature Trail for Hands-On Learning</a:t>
          </a:r>
          <a:r>
            <a:rPr lang="en-US" baseline="0">
              <a:solidFill>
                <a:schemeClr val="bg2"/>
              </a:solidFill>
              <a:effectLst/>
            </a:rPr>
            <a:t> Opportunities</a:t>
          </a:r>
          <a:endParaRPr lang="en-US">
            <a:solidFill>
              <a:schemeClr val="bg2"/>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effectLst/>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2</xdr:col>
      <xdr:colOff>543040</xdr:colOff>
      <xdr:row>6</xdr:row>
      <xdr:rowOff>140322</xdr:rowOff>
    </xdr:from>
    <xdr:to>
      <xdr:col>5</xdr:col>
      <xdr:colOff>599095</xdr:colOff>
      <xdr:row>21</xdr:row>
      <xdr:rowOff>64779</xdr:rowOff>
    </xdr:to>
    <xdr:pic>
      <xdr:nvPicPr>
        <xdr:cNvPr id="4" name="Picture 3" descr="Front Entry Siding Mostly Complete - May '24&#10;">
          <a:extLst>
            <a:ext uri="{FF2B5EF4-FFF2-40B4-BE49-F238E27FC236}">
              <a16:creationId xmlns:a16="http://schemas.microsoft.com/office/drawing/2014/main" id="{BDDDF976-B1C3-488F-BAC5-0F818D49776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5400000">
          <a:off x="1485139" y="1512798"/>
          <a:ext cx="2639082" cy="19705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219075</xdr:colOff>
      <xdr:row>21</xdr:row>
      <xdr:rowOff>57150</xdr:rowOff>
    </xdr:from>
    <xdr:to>
      <xdr:col>6</xdr:col>
      <xdr:colOff>282575</xdr:colOff>
      <xdr:row>23</xdr:row>
      <xdr:rowOff>130175</xdr:rowOff>
    </xdr:to>
    <xdr:sp macro="" textlink="" fLocksText="0">
      <xdr:nvSpPr>
        <xdr:cNvPr id="5" name="TextBox 4" descr="Front Entry Siding Mostly Complete - May '24&#10;">
          <a:extLst>
            <a:ext uri="{FF2B5EF4-FFF2-40B4-BE49-F238E27FC236}">
              <a16:creationId xmlns:a16="http://schemas.microsoft.com/office/drawing/2014/main" id="{039A442B-38D4-477E-A7CE-CA2C1ABC2DF4}"/>
            </a:ext>
          </a:extLst>
        </xdr:cNvPr>
        <xdr:cNvSpPr txBox="1"/>
      </xdr:nvSpPr>
      <xdr:spPr>
        <a:xfrm>
          <a:off x="1495425" y="3810000"/>
          <a:ext cx="2616200" cy="4349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Front Entry Siding Mostly Complete - May '24</a:t>
          </a:r>
          <a:endParaRPr lang="en-US" sz="1100" b="1">
            <a:solidFill>
              <a:schemeClr val="bg1"/>
            </a:solidFill>
          </a:endParaRPr>
        </a:p>
      </xdr:txBody>
    </xdr:sp>
    <xdr:clientData fLocksWithSheet="0"/>
  </xdr:twoCellAnchor>
  <xdr:twoCellAnchor>
    <xdr:from>
      <xdr:col>11</xdr:col>
      <xdr:colOff>228715</xdr:colOff>
      <xdr:row>6</xdr:row>
      <xdr:rowOff>26022</xdr:rowOff>
    </xdr:from>
    <xdr:to>
      <xdr:col>14</xdr:col>
      <xdr:colOff>284770</xdr:colOff>
      <xdr:row>20</xdr:row>
      <xdr:rowOff>131454</xdr:rowOff>
    </xdr:to>
    <xdr:pic>
      <xdr:nvPicPr>
        <xdr:cNvPr id="6" name="Picture 5" descr="East Entry Siding Nearing Completion - May '24&#10;">
          <a:extLst>
            <a:ext uri="{FF2B5EF4-FFF2-40B4-BE49-F238E27FC236}">
              <a16:creationId xmlns:a16="http://schemas.microsoft.com/office/drawing/2014/main" id="{F13FA134-48F5-4075-8769-852AEB81B91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rot="5400000">
          <a:off x="6704839" y="1398498"/>
          <a:ext cx="2639082" cy="19705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28575</xdr:colOff>
      <xdr:row>20</xdr:row>
      <xdr:rowOff>85725</xdr:rowOff>
    </xdr:from>
    <xdr:to>
      <xdr:col>15</xdr:col>
      <xdr:colOff>9525</xdr:colOff>
      <xdr:row>23</xdr:row>
      <xdr:rowOff>6350</xdr:rowOff>
    </xdr:to>
    <xdr:sp macro="" textlink="" fLocksText="0">
      <xdr:nvSpPr>
        <xdr:cNvPr id="7" name="TextBox 6" descr="East Entry Siding Nearing Completion - May '24&#10;">
          <a:extLst>
            <a:ext uri="{FF2B5EF4-FFF2-40B4-BE49-F238E27FC236}">
              <a16:creationId xmlns:a16="http://schemas.microsoft.com/office/drawing/2014/main" id="{C0158D77-BA71-495A-BD49-4BF25E0B28A0}"/>
            </a:ext>
          </a:extLst>
        </xdr:cNvPr>
        <xdr:cNvSpPr txBox="1"/>
      </xdr:nvSpPr>
      <xdr:spPr>
        <a:xfrm>
          <a:off x="6838950" y="3657600"/>
          <a:ext cx="2533650" cy="4635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East Entry Siding Nearing Completion - May '24</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479083</xdr:colOff>
      <xdr:row>29</xdr:row>
      <xdr:rowOff>159373</xdr:rowOff>
    </xdr:from>
    <xdr:to>
      <xdr:col>7</xdr:col>
      <xdr:colOff>161400</xdr:colOff>
      <xdr:row>44</xdr:row>
      <xdr:rowOff>83830</xdr:rowOff>
    </xdr:to>
    <xdr:pic>
      <xdr:nvPicPr>
        <xdr:cNvPr id="8" name="Picture 7" descr="Lab Casework Installation Underway - May '24&#10;">
          <a:extLst>
            <a:ext uri="{FF2B5EF4-FFF2-40B4-BE49-F238E27FC236}">
              <a16:creationId xmlns:a16="http://schemas.microsoft.com/office/drawing/2014/main" id="{EF7CAA8C-870A-4AFE-BD7B-D43E9087C5F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7258" y="5360023"/>
          <a:ext cx="3511367" cy="2639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92075</xdr:colOff>
      <xdr:row>45</xdr:row>
      <xdr:rowOff>19050</xdr:rowOff>
    </xdr:from>
    <xdr:to>
      <xdr:col>7</xdr:col>
      <xdr:colOff>371475</xdr:colOff>
      <xdr:row>46</xdr:row>
      <xdr:rowOff>53975</xdr:rowOff>
    </xdr:to>
    <xdr:sp macro="" textlink="" fLocksText="0">
      <xdr:nvSpPr>
        <xdr:cNvPr id="9" name="TextBox 8" descr="Lab Casework Installation Underway - May '24&#10;">
          <a:extLst>
            <a:ext uri="{FF2B5EF4-FFF2-40B4-BE49-F238E27FC236}">
              <a16:creationId xmlns:a16="http://schemas.microsoft.com/office/drawing/2014/main" id="{D615F86B-AAF2-41FA-8144-125DC93E5AA9}"/>
            </a:ext>
          </a:extLst>
        </xdr:cNvPr>
        <xdr:cNvSpPr txBox="1"/>
      </xdr:nvSpPr>
      <xdr:spPr>
        <a:xfrm>
          <a:off x="730250" y="8115300"/>
          <a:ext cx="4108450" cy="2159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Lab Casework Installation Underway - May '24</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554864</xdr:colOff>
      <xdr:row>31</xdr:row>
      <xdr:rowOff>87223</xdr:rowOff>
    </xdr:from>
    <xdr:to>
      <xdr:col>14</xdr:col>
      <xdr:colOff>638071</xdr:colOff>
      <xdr:row>42</xdr:row>
      <xdr:rowOff>67078</xdr:rowOff>
    </xdr:to>
    <xdr:pic>
      <xdr:nvPicPr>
        <xdr:cNvPr id="10" name="Picture 9" descr="Fab Lab Equipment Storage - May '23&#10;">
          <a:extLst>
            <a:ext uri="{FF2B5EF4-FFF2-40B4-BE49-F238E27FC236}">
              <a16:creationId xmlns:a16="http://schemas.microsoft.com/office/drawing/2014/main" id="{AE6DC535-F6B6-4760-879B-BCD3C3374D28}"/>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6727064" y="5649823"/>
          <a:ext cx="2635907" cy="19705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196851</xdr:colOff>
      <xdr:row>42</xdr:row>
      <xdr:rowOff>152400</xdr:rowOff>
    </xdr:from>
    <xdr:to>
      <xdr:col>15</xdr:col>
      <xdr:colOff>257176</xdr:colOff>
      <xdr:row>44</xdr:row>
      <xdr:rowOff>133350</xdr:rowOff>
    </xdr:to>
    <xdr:sp macro="" textlink="" fLocksText="0">
      <xdr:nvSpPr>
        <xdr:cNvPr id="11" name="TextBox 10" descr="Fab Lab Equipment Storage - May '23&#10;">
          <a:extLst>
            <a:ext uri="{FF2B5EF4-FFF2-40B4-BE49-F238E27FC236}">
              <a16:creationId xmlns:a16="http://schemas.microsoft.com/office/drawing/2014/main" id="{179D9270-1133-4A3A-8838-EEDFD0AC8AA3}"/>
            </a:ext>
          </a:extLst>
        </xdr:cNvPr>
        <xdr:cNvSpPr txBox="1"/>
      </xdr:nvSpPr>
      <xdr:spPr>
        <a:xfrm>
          <a:off x="6369051" y="7705725"/>
          <a:ext cx="3251200" cy="3429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Fab Lab Equipment</a:t>
          </a:r>
          <a:r>
            <a:rPr lang="en-US" sz="1100" b="1" baseline="0">
              <a:solidFill>
                <a:schemeClr val="bg1"/>
              </a:solidFill>
            </a:rPr>
            <a:t> Storage - May '23</a:t>
          </a:r>
          <a:endParaRPr lang="en-US" sz="1100" b="1">
            <a:solidFill>
              <a:schemeClr val="bg1"/>
            </a:solidFill>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599314</xdr:colOff>
      <xdr:row>52</xdr:row>
      <xdr:rowOff>74523</xdr:rowOff>
    </xdr:from>
    <xdr:to>
      <xdr:col>7</xdr:col>
      <xdr:colOff>50696</xdr:colOff>
      <xdr:row>63</xdr:row>
      <xdr:rowOff>54378</xdr:rowOff>
    </xdr:to>
    <xdr:pic>
      <xdr:nvPicPr>
        <xdr:cNvPr id="12" name="Picture 11" descr="Lab Prep Room Equipment- May '24&#10;">
          <a:extLst>
            <a:ext uri="{FF2B5EF4-FFF2-40B4-BE49-F238E27FC236}">
              <a16:creationId xmlns:a16="http://schemas.microsoft.com/office/drawing/2014/main" id="{1B6A1B09-856C-497D-91DB-350C1FEC8827}"/>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875664" y="9437598"/>
          <a:ext cx="2642257" cy="19705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247651</xdr:colOff>
      <xdr:row>64</xdr:row>
      <xdr:rowOff>28575</xdr:rowOff>
    </xdr:from>
    <xdr:to>
      <xdr:col>7</xdr:col>
      <xdr:colOff>196851</xdr:colOff>
      <xdr:row>65</xdr:row>
      <xdr:rowOff>28575</xdr:rowOff>
    </xdr:to>
    <xdr:sp macro="" textlink="" fLocksText="0">
      <xdr:nvSpPr>
        <xdr:cNvPr id="13" name="TextBox 12" descr="Lab Prep Room Equipment- May '24&#10;">
          <a:extLst>
            <a:ext uri="{FF2B5EF4-FFF2-40B4-BE49-F238E27FC236}">
              <a16:creationId xmlns:a16="http://schemas.microsoft.com/office/drawing/2014/main" id="{8EB32071-C04B-4D87-9CE1-E36FFA1C0945}"/>
            </a:ext>
          </a:extLst>
        </xdr:cNvPr>
        <xdr:cNvSpPr txBox="1"/>
      </xdr:nvSpPr>
      <xdr:spPr>
        <a:xfrm>
          <a:off x="1524001" y="11563350"/>
          <a:ext cx="3140075" cy="1809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Lab Prep Room Equipment</a:t>
          </a:r>
          <a:r>
            <a:rPr lang="en-US" sz="1100" b="1" baseline="0">
              <a:solidFill>
                <a:schemeClr val="bg1"/>
              </a:solidFill>
            </a:rPr>
            <a:t>- May '24</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494539</xdr:colOff>
      <xdr:row>52</xdr:row>
      <xdr:rowOff>93573</xdr:rowOff>
    </xdr:from>
    <xdr:to>
      <xdr:col>14</xdr:col>
      <xdr:colOff>584096</xdr:colOff>
      <xdr:row>63</xdr:row>
      <xdr:rowOff>73428</xdr:rowOff>
    </xdr:to>
    <xdr:pic>
      <xdr:nvPicPr>
        <xdr:cNvPr id="14" name="Picture 13" descr="Mechanical Room Equipment Installation- May '24&#10;">
          <a:extLst>
            <a:ext uri="{FF2B5EF4-FFF2-40B4-BE49-F238E27FC236}">
              <a16:creationId xmlns:a16="http://schemas.microsoft.com/office/drawing/2014/main" id="{81969B04-BEB4-48C5-A89F-407FC2AFB1DD}"/>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6666739" y="9456648"/>
          <a:ext cx="2642257" cy="19705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206376</xdr:colOff>
      <xdr:row>63</xdr:row>
      <xdr:rowOff>47626</xdr:rowOff>
    </xdr:from>
    <xdr:to>
      <xdr:col>15</xdr:col>
      <xdr:colOff>95251</xdr:colOff>
      <xdr:row>65</xdr:row>
      <xdr:rowOff>152400</xdr:rowOff>
    </xdr:to>
    <xdr:sp macro="" textlink="" fLocksText="0">
      <xdr:nvSpPr>
        <xdr:cNvPr id="15" name="TextBox 14" descr="Mechanical Room Equipment Installation- May '24&#10;">
          <a:extLst>
            <a:ext uri="{FF2B5EF4-FFF2-40B4-BE49-F238E27FC236}">
              <a16:creationId xmlns:a16="http://schemas.microsoft.com/office/drawing/2014/main" id="{BAFB7BAA-4DA3-4A1B-A139-29BB89BDEC19}"/>
            </a:ext>
          </a:extLst>
        </xdr:cNvPr>
        <xdr:cNvSpPr txBox="1"/>
      </xdr:nvSpPr>
      <xdr:spPr>
        <a:xfrm>
          <a:off x="6378576" y="11401426"/>
          <a:ext cx="3079750" cy="46672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Mechanical Room Equipment Installation- May '24</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1</xdr:col>
      <xdr:colOff>237254</xdr:colOff>
      <xdr:row>26</xdr:row>
      <xdr:rowOff>70473</xdr:rowOff>
    </xdr:from>
    <xdr:to>
      <xdr:col>6</xdr:col>
      <xdr:colOff>600080</xdr:colOff>
      <xdr:row>40</xdr:row>
      <xdr:rowOff>169555</xdr:rowOff>
    </xdr:to>
    <xdr:pic>
      <xdr:nvPicPr>
        <xdr:cNvPr id="19" name="Picture 18" descr="MEP rough-in underway - Oct '23&#10;">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878604" y="4801223"/>
          <a:ext cx="3569576" cy="26771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565149</xdr:colOff>
      <xdr:row>41</xdr:row>
      <xdr:rowOff>63501</xdr:rowOff>
    </xdr:from>
    <xdr:to>
      <xdr:col>7</xdr:col>
      <xdr:colOff>304800</xdr:colOff>
      <xdr:row>42</xdr:row>
      <xdr:rowOff>95250</xdr:rowOff>
    </xdr:to>
    <xdr:sp macro="" textlink="" fLocksText="0">
      <xdr:nvSpPr>
        <xdr:cNvPr id="20" name="TextBox 19" descr="MEP rough-in underway - Oct '23&#10;">
          <a:extLst>
            <a:ext uri="{FF2B5EF4-FFF2-40B4-BE49-F238E27FC236}">
              <a16:creationId xmlns:a16="http://schemas.microsoft.com/office/drawing/2014/main" id="{00000000-0008-0000-0200-000014000000}"/>
            </a:ext>
          </a:extLst>
        </xdr:cNvPr>
        <xdr:cNvSpPr txBox="1"/>
      </xdr:nvSpPr>
      <xdr:spPr>
        <a:xfrm>
          <a:off x="565149" y="7435851"/>
          <a:ext cx="4206876" cy="21272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MEP rough-in underway - Oct '23</a:t>
          </a:r>
          <a:endParaRPr lang="en-US" sz="1100" b="1">
            <a:solidFill>
              <a:schemeClr val="bg1"/>
            </a:solidFill>
          </a:endParaRPr>
        </a:p>
      </xdr:txBody>
    </xdr:sp>
    <xdr:clientData fLocksWithSheet="0"/>
  </xdr:twoCellAnchor>
  <xdr:twoCellAnchor>
    <xdr:from>
      <xdr:col>10</xdr:col>
      <xdr:colOff>237254</xdr:colOff>
      <xdr:row>26</xdr:row>
      <xdr:rowOff>70473</xdr:rowOff>
    </xdr:from>
    <xdr:to>
      <xdr:col>15</xdr:col>
      <xdr:colOff>600080</xdr:colOff>
      <xdr:row>40</xdr:row>
      <xdr:rowOff>169555</xdr:rowOff>
    </xdr:to>
    <xdr:pic>
      <xdr:nvPicPr>
        <xdr:cNvPr id="21" name="Picture 20" descr="Structural Steel nearing completion - Oct '23&#1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441204" y="4801223"/>
          <a:ext cx="3569576" cy="26771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584199</xdr:colOff>
      <xdr:row>41</xdr:row>
      <xdr:rowOff>57150</xdr:rowOff>
    </xdr:from>
    <xdr:to>
      <xdr:col>16</xdr:col>
      <xdr:colOff>342900</xdr:colOff>
      <xdr:row>42</xdr:row>
      <xdr:rowOff>161925</xdr:rowOff>
    </xdr:to>
    <xdr:sp macro="" textlink="" fLocksText="0">
      <xdr:nvSpPr>
        <xdr:cNvPr id="22" name="TextBox 21" descr="Structural Steel nearing completion - Oct '23&#10;">
          <a:extLst>
            <a:ext uri="{FF2B5EF4-FFF2-40B4-BE49-F238E27FC236}">
              <a16:creationId xmlns:a16="http://schemas.microsoft.com/office/drawing/2014/main" id="{00000000-0008-0000-0200-000016000000}"/>
            </a:ext>
          </a:extLst>
        </xdr:cNvPr>
        <xdr:cNvSpPr txBox="1"/>
      </xdr:nvSpPr>
      <xdr:spPr>
        <a:xfrm>
          <a:off x="6118224" y="7429500"/>
          <a:ext cx="4225926" cy="2857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Structural Steel nearing completion - Oct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237254</xdr:colOff>
      <xdr:row>47</xdr:row>
      <xdr:rowOff>70473</xdr:rowOff>
    </xdr:from>
    <xdr:to>
      <xdr:col>6</xdr:col>
      <xdr:colOff>600080</xdr:colOff>
      <xdr:row>61</xdr:row>
      <xdr:rowOff>169555</xdr:rowOff>
    </xdr:to>
    <xdr:pic>
      <xdr:nvPicPr>
        <xdr:cNvPr id="23" name="Picture 22" descr="Closing in framing &amp; exterior sheathing - Nov '23&#10;">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78604" y="8668373"/>
          <a:ext cx="3569576" cy="26771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584199</xdr:colOff>
      <xdr:row>62</xdr:row>
      <xdr:rowOff>44450</xdr:rowOff>
    </xdr:from>
    <xdr:to>
      <xdr:col>7</xdr:col>
      <xdr:colOff>161925</xdr:colOff>
      <xdr:row>63</xdr:row>
      <xdr:rowOff>142874</xdr:rowOff>
    </xdr:to>
    <xdr:sp macro="" textlink="" fLocksText="0">
      <xdr:nvSpPr>
        <xdr:cNvPr id="24" name="TextBox 23" descr="Closing in framing &amp; exterior sheathing - Nov '23&#10;">
          <a:extLst>
            <a:ext uri="{FF2B5EF4-FFF2-40B4-BE49-F238E27FC236}">
              <a16:creationId xmlns:a16="http://schemas.microsoft.com/office/drawing/2014/main" id="{00000000-0008-0000-0200-000018000000}"/>
            </a:ext>
          </a:extLst>
        </xdr:cNvPr>
        <xdr:cNvSpPr txBox="1"/>
      </xdr:nvSpPr>
      <xdr:spPr>
        <a:xfrm>
          <a:off x="584199" y="11217275"/>
          <a:ext cx="4044951" cy="2793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Closing in framing &amp; exterior sheathing - Nov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376749</xdr:colOff>
      <xdr:row>47</xdr:row>
      <xdr:rowOff>70473</xdr:rowOff>
    </xdr:from>
    <xdr:to>
      <xdr:col>14</xdr:col>
      <xdr:colOff>460585</xdr:colOff>
      <xdr:row>61</xdr:row>
      <xdr:rowOff>169555</xdr:rowOff>
    </xdr:to>
    <xdr:pic>
      <xdr:nvPicPr>
        <xdr:cNvPr id="25" name="Picture 24" descr="View at entry off parking lot (east) - Nov '23&#10;">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rot="5400000">
          <a:off x="6887401" y="9003021"/>
          <a:ext cx="2677182" cy="200788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50799</xdr:colOff>
      <xdr:row>62</xdr:row>
      <xdr:rowOff>82550</xdr:rowOff>
    </xdr:from>
    <xdr:to>
      <xdr:col>15</xdr:col>
      <xdr:colOff>114300</xdr:colOff>
      <xdr:row>63</xdr:row>
      <xdr:rowOff>123825</xdr:rowOff>
    </xdr:to>
    <xdr:sp macro="" textlink="" fLocksText="0">
      <xdr:nvSpPr>
        <xdr:cNvPr id="26" name="TextBox 25" descr="View at entry off parking lot (east) - Nov '23&#10;">
          <a:extLst>
            <a:ext uri="{FF2B5EF4-FFF2-40B4-BE49-F238E27FC236}">
              <a16:creationId xmlns:a16="http://schemas.microsoft.com/office/drawing/2014/main" id="{00000000-0008-0000-0200-00001A000000}"/>
            </a:ext>
          </a:extLst>
        </xdr:cNvPr>
        <xdr:cNvSpPr txBox="1"/>
      </xdr:nvSpPr>
      <xdr:spPr>
        <a:xfrm>
          <a:off x="6861174" y="11255375"/>
          <a:ext cx="2616201" cy="2222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View at entry off parking lot (east) - Nov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376749</xdr:colOff>
      <xdr:row>68</xdr:row>
      <xdr:rowOff>70473</xdr:rowOff>
    </xdr:from>
    <xdr:to>
      <xdr:col>5</xdr:col>
      <xdr:colOff>460585</xdr:colOff>
      <xdr:row>82</xdr:row>
      <xdr:rowOff>169555</xdr:rowOff>
    </xdr:to>
    <xdr:pic>
      <xdr:nvPicPr>
        <xdr:cNvPr id="27" name="Picture 26" descr="2-Story entry lobby - Nov '23&#10;">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rot="5400000">
          <a:off x="1324801" y="12870171"/>
          <a:ext cx="2677182" cy="200788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57150</xdr:colOff>
      <xdr:row>83</xdr:row>
      <xdr:rowOff>82550</xdr:rowOff>
    </xdr:from>
    <xdr:to>
      <xdr:col>6</xdr:col>
      <xdr:colOff>123825</xdr:colOff>
      <xdr:row>84</xdr:row>
      <xdr:rowOff>95250</xdr:rowOff>
    </xdr:to>
    <xdr:sp macro="" textlink="" fLocksText="0">
      <xdr:nvSpPr>
        <xdr:cNvPr id="28" name="TextBox 27" descr="2-Story entry lobby - Nov '23&#10;">
          <a:extLst>
            <a:ext uri="{FF2B5EF4-FFF2-40B4-BE49-F238E27FC236}">
              <a16:creationId xmlns:a16="http://schemas.microsoft.com/office/drawing/2014/main" id="{00000000-0008-0000-0200-00001C000000}"/>
            </a:ext>
          </a:extLst>
        </xdr:cNvPr>
        <xdr:cNvSpPr txBox="1"/>
      </xdr:nvSpPr>
      <xdr:spPr>
        <a:xfrm>
          <a:off x="1333500" y="15055850"/>
          <a:ext cx="2619375" cy="1936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2-Story</a:t>
          </a:r>
          <a:r>
            <a:rPr lang="en-US" sz="1100" b="1" baseline="0">
              <a:solidFill>
                <a:schemeClr val="bg1"/>
              </a:solidFill>
            </a:rPr>
            <a:t> entry lobby - Nov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376749</xdr:colOff>
      <xdr:row>68</xdr:row>
      <xdr:rowOff>70473</xdr:rowOff>
    </xdr:from>
    <xdr:to>
      <xdr:col>14</xdr:col>
      <xdr:colOff>460585</xdr:colOff>
      <xdr:row>82</xdr:row>
      <xdr:rowOff>169555</xdr:rowOff>
    </xdr:to>
    <xdr:pic>
      <xdr:nvPicPr>
        <xdr:cNvPr id="29" name="Picture 28" descr="CHW piping rough-in - Nov '23&#10;">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rot="5400000">
          <a:off x="6887401" y="12870171"/>
          <a:ext cx="2677182" cy="200788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133350</xdr:colOff>
      <xdr:row>83</xdr:row>
      <xdr:rowOff>114299</xdr:rowOff>
    </xdr:from>
    <xdr:to>
      <xdr:col>15</xdr:col>
      <xdr:colOff>85725</xdr:colOff>
      <xdr:row>84</xdr:row>
      <xdr:rowOff>133349</xdr:rowOff>
    </xdr:to>
    <xdr:sp macro="" textlink="" fLocksText="0">
      <xdr:nvSpPr>
        <xdr:cNvPr id="30" name="TextBox 29" descr="CHW piping rough-in - Nov '23&#10;">
          <a:extLst>
            <a:ext uri="{FF2B5EF4-FFF2-40B4-BE49-F238E27FC236}">
              <a16:creationId xmlns:a16="http://schemas.microsoft.com/office/drawing/2014/main" id="{00000000-0008-0000-0200-00001E000000}"/>
            </a:ext>
          </a:extLst>
        </xdr:cNvPr>
        <xdr:cNvSpPr txBox="1"/>
      </xdr:nvSpPr>
      <xdr:spPr>
        <a:xfrm>
          <a:off x="6943725" y="15087599"/>
          <a:ext cx="2505075" cy="2000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CHW piping rough-in - Nov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0</xdr:col>
      <xdr:colOff>596900</xdr:colOff>
      <xdr:row>5</xdr:row>
      <xdr:rowOff>164290</xdr:rowOff>
    </xdr:from>
    <xdr:to>
      <xdr:col>7</xdr:col>
      <xdr:colOff>240434</xdr:colOff>
      <xdr:row>19</xdr:row>
      <xdr:rowOff>72563</xdr:rowOff>
    </xdr:to>
    <xdr:pic>
      <xdr:nvPicPr>
        <xdr:cNvPr id="2" name="Picture 1" descr="Wide-angle view of completed slab on grade&#10;">
          <a:extLst>
            <a:ext uri="{FF2B5EF4-FFF2-40B4-BE49-F238E27FC236}">
              <a16:creationId xmlns:a16="http://schemas.microsoft.com/office/drawing/2014/main" id="{2313EBC1-C1F2-4593-BD23-4DF08354780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595086" y="1029704"/>
          <a:ext cx="4269962" cy="248365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descr="Wide-angle view of completed slab on grade&#10;">
          <a:extLst>
            <a:ext uri="{FF2B5EF4-FFF2-40B4-BE49-F238E27FC236}">
              <a16:creationId xmlns:a16="http://schemas.microsoft.com/office/drawing/2014/main" id="{852A7AE1-C292-4386-B98F-863C3BD97B0E}"/>
            </a:ext>
          </a:extLst>
        </xdr:cNvPr>
        <xdr:cNvSpPr txBox="1"/>
      </xdr:nvSpPr>
      <xdr:spPr>
        <a:xfrm>
          <a:off x="397329" y="37020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Wide-angle view of completed slab on grade</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401752</xdr:colOff>
      <xdr:row>5</xdr:row>
      <xdr:rowOff>67297</xdr:rowOff>
    </xdr:from>
    <xdr:to>
      <xdr:col>14</xdr:col>
      <xdr:colOff>435582</xdr:colOff>
      <xdr:row>19</xdr:row>
      <xdr:rowOff>169554</xdr:rowOff>
    </xdr:to>
    <xdr:pic>
      <xdr:nvPicPr>
        <xdr:cNvPr id="4" name="Picture 3" descr="Installation of a site Fire Hydrant&#10;">
          <a:extLst>
            <a:ext uri="{FF2B5EF4-FFF2-40B4-BE49-F238E27FC236}">
              <a16:creationId xmlns:a16="http://schemas.microsoft.com/office/drawing/2014/main" id="{B0F8D4E9-2E82-4296-8C9C-21C20D33E72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rot="5400000">
          <a:off x="7115321" y="1261293"/>
          <a:ext cx="2684892" cy="202047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387351</xdr:colOff>
      <xdr:row>20</xdr:row>
      <xdr:rowOff>44451</xdr:rowOff>
    </xdr:from>
    <xdr:to>
      <xdr:col>15</xdr:col>
      <xdr:colOff>114301</xdr:colOff>
      <xdr:row>21</xdr:row>
      <xdr:rowOff>133350</xdr:rowOff>
    </xdr:to>
    <xdr:sp macro="" textlink="" fLocksText="0">
      <xdr:nvSpPr>
        <xdr:cNvPr id="5" name="TextBox 4" descr="Installation of a site Fire Hydrant&#10;">
          <a:extLst>
            <a:ext uri="{FF2B5EF4-FFF2-40B4-BE49-F238E27FC236}">
              <a16:creationId xmlns:a16="http://schemas.microsoft.com/office/drawing/2014/main" id="{7BED8E6F-88D1-48C1-A172-6A8AE163D559}"/>
            </a:ext>
          </a:extLst>
        </xdr:cNvPr>
        <xdr:cNvSpPr txBox="1"/>
      </xdr:nvSpPr>
      <xdr:spPr>
        <a:xfrm>
          <a:off x="7302501" y="3616326"/>
          <a:ext cx="2317750" cy="26987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Installation of a site Fire Hydrant</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280646</xdr:colOff>
      <xdr:row>26</xdr:row>
      <xdr:rowOff>67298</xdr:rowOff>
    </xdr:from>
    <xdr:to>
      <xdr:col>6</xdr:col>
      <xdr:colOff>556688</xdr:colOff>
      <xdr:row>40</xdr:row>
      <xdr:rowOff>169555</xdr:rowOff>
    </xdr:to>
    <xdr:pic>
      <xdr:nvPicPr>
        <xdr:cNvPr id="6" name="Picture 5" descr="New parking lot site, at grade and ready for final subgrade,&#10; curbs and asphalt&#10;">
          <a:extLst>
            <a:ext uri="{FF2B5EF4-FFF2-40B4-BE49-F238E27FC236}">
              <a16:creationId xmlns:a16="http://schemas.microsoft.com/office/drawing/2014/main" id="{D4103800-AFAB-40B3-B988-6A4B541AAE7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943767" y="4796234"/>
          <a:ext cx="3572600" cy="268489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596901</xdr:colOff>
      <xdr:row>40</xdr:row>
      <xdr:rowOff>152400</xdr:rowOff>
    </xdr:from>
    <xdr:to>
      <xdr:col>7</xdr:col>
      <xdr:colOff>209551</xdr:colOff>
      <xdr:row>43</xdr:row>
      <xdr:rowOff>76200</xdr:rowOff>
    </xdr:to>
    <xdr:sp macro="" textlink="" fLocksText="0">
      <xdr:nvSpPr>
        <xdr:cNvPr id="7" name="TextBox 6" descr="New parking lot site, at grade and ready for final subgrade,&#10; curbs and asphalt&#10;">
          <a:extLst>
            <a:ext uri="{FF2B5EF4-FFF2-40B4-BE49-F238E27FC236}">
              <a16:creationId xmlns:a16="http://schemas.microsoft.com/office/drawing/2014/main" id="{4B93D33A-EF45-47A5-BCF2-9B7427D0C8A8}"/>
            </a:ext>
          </a:extLst>
        </xdr:cNvPr>
        <xdr:cNvSpPr txBox="1"/>
      </xdr:nvSpPr>
      <xdr:spPr>
        <a:xfrm>
          <a:off x="596901" y="7343775"/>
          <a:ext cx="4146550" cy="4667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New parking lot site, at grade and ready for final subgrade,</a:t>
          </a:r>
        </a:p>
        <a:p>
          <a:pPr algn="ctr"/>
          <a:r>
            <a:rPr lang="en-US" sz="1100" b="1" baseline="0">
              <a:solidFill>
                <a:schemeClr val="bg1"/>
              </a:solidFill>
            </a:rPr>
            <a:t> curbs and asphalt</a:t>
          </a:r>
          <a:endParaRPr lang="en-US" sz="1100" b="1">
            <a:solidFill>
              <a:schemeClr val="bg1"/>
            </a:solidFill>
          </a:endParaRPr>
        </a:p>
      </xdr:txBody>
    </xdr:sp>
    <xdr:clientData fLocksWithSheet="0"/>
  </xdr:twoCellAnchor>
  <xdr:twoCellAnchor>
    <xdr:from>
      <xdr:col>11</xdr:col>
      <xdr:colOff>401752</xdr:colOff>
      <xdr:row>26</xdr:row>
      <xdr:rowOff>67297</xdr:rowOff>
    </xdr:from>
    <xdr:to>
      <xdr:col>14</xdr:col>
      <xdr:colOff>435582</xdr:colOff>
      <xdr:row>40</xdr:row>
      <xdr:rowOff>169554</xdr:rowOff>
    </xdr:to>
    <xdr:pic>
      <xdr:nvPicPr>
        <xdr:cNvPr id="8" name="Picture 7" descr="Gravity lab view from grade-this will be a 2-story space for experimentation&#10;">
          <a:extLst>
            <a:ext uri="{FF2B5EF4-FFF2-40B4-BE49-F238E27FC236}">
              <a16:creationId xmlns:a16="http://schemas.microsoft.com/office/drawing/2014/main" id="{77FE4421-7D79-4BB3-9BA2-E74AF16E3087}"/>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rot="5400000">
          <a:off x="7115321" y="5128443"/>
          <a:ext cx="2684892" cy="202047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47626</xdr:colOff>
      <xdr:row>40</xdr:row>
      <xdr:rowOff>28576</xdr:rowOff>
    </xdr:from>
    <xdr:to>
      <xdr:col>15</xdr:col>
      <xdr:colOff>114301</xdr:colOff>
      <xdr:row>42</xdr:row>
      <xdr:rowOff>177800</xdr:rowOff>
    </xdr:to>
    <xdr:sp macro="" textlink="" fLocksText="0">
      <xdr:nvSpPr>
        <xdr:cNvPr id="9" name="TextBox 8" descr="Gravity lab view from grade-this will be a 2-story space for experimentation&#10;">
          <a:extLst>
            <a:ext uri="{FF2B5EF4-FFF2-40B4-BE49-F238E27FC236}">
              <a16:creationId xmlns:a16="http://schemas.microsoft.com/office/drawing/2014/main" id="{708730E5-C094-417F-BDB3-DDAD5CDF92B8}"/>
            </a:ext>
          </a:extLst>
        </xdr:cNvPr>
        <xdr:cNvSpPr txBox="1"/>
      </xdr:nvSpPr>
      <xdr:spPr>
        <a:xfrm>
          <a:off x="6962776" y="7219951"/>
          <a:ext cx="2657475" cy="51117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Gravity lab view from grade-this will be a 2-story space for experimentation</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40000293-pierce-py-stem-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Curiale@pierce.ct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2" t="s">
        <v>177</v>
      </c>
      <c r="C1" s="132"/>
      <c r="D1" s="132"/>
      <c r="E1" s="132"/>
      <c r="F1" s="132"/>
      <c r="G1" s="132"/>
      <c r="H1" s="132"/>
      <c r="I1" s="132"/>
      <c r="J1" s="132"/>
      <c r="K1" s="132"/>
      <c r="L1" s="55"/>
    </row>
    <row r="2" spans="1:12" ht="21.75" thickBot="1" x14ac:dyDescent="0.4">
      <c r="A2" s="91"/>
      <c r="B2" s="133" t="s">
        <v>178</v>
      </c>
      <c r="C2" s="133"/>
      <c r="D2" s="133"/>
      <c r="E2" s="133"/>
      <c r="F2" s="133"/>
      <c r="G2" s="133"/>
      <c r="H2" s="133"/>
      <c r="I2" s="133"/>
      <c r="J2" s="133"/>
      <c r="K2" s="133"/>
      <c r="L2" s="93"/>
    </row>
    <row r="3" spans="1:12" ht="15.75" thickTop="1" x14ac:dyDescent="0.25"/>
    <row r="4" spans="1:12" ht="15.75" x14ac:dyDescent="0.25">
      <c r="B4" s="123" t="s">
        <v>182</v>
      </c>
      <c r="C4" s="13"/>
      <c r="D4" s="13"/>
      <c r="E4" s="13"/>
      <c r="F4" s="13"/>
      <c r="G4" s="13"/>
      <c r="H4" s="13"/>
      <c r="I4" s="13"/>
      <c r="J4" s="13"/>
      <c r="K4" s="14"/>
    </row>
    <row r="5" spans="1:12" ht="15.75" customHeight="1" x14ac:dyDescent="0.25">
      <c r="B5" s="134" t="s">
        <v>181</v>
      </c>
      <c r="C5" s="130"/>
      <c r="D5" s="130"/>
      <c r="E5" s="130"/>
      <c r="F5" s="130"/>
      <c r="G5" s="130"/>
      <c r="H5" s="130"/>
      <c r="I5" s="130"/>
      <c r="J5" s="130"/>
      <c r="K5" s="131"/>
    </row>
    <row r="6" spans="1:12" x14ac:dyDescent="0.25">
      <c r="B6" s="134"/>
      <c r="C6" s="130"/>
      <c r="D6" s="130"/>
      <c r="E6" s="130"/>
      <c r="F6" s="130"/>
      <c r="G6" s="130"/>
      <c r="H6" s="130"/>
      <c r="I6" s="130"/>
      <c r="J6" s="130"/>
      <c r="K6" s="131"/>
    </row>
    <row r="7" spans="1:12" x14ac:dyDescent="0.25">
      <c r="B7" s="134"/>
      <c r="C7" s="130"/>
      <c r="D7" s="130"/>
      <c r="E7" s="130"/>
      <c r="F7" s="130"/>
      <c r="G7" s="130"/>
      <c r="H7" s="130"/>
      <c r="I7" s="130"/>
      <c r="J7" s="130"/>
      <c r="K7" s="131"/>
    </row>
    <row r="8" spans="1:12" x14ac:dyDescent="0.25">
      <c r="B8" s="134"/>
      <c r="C8" s="130"/>
      <c r="D8" s="130"/>
      <c r="E8" s="130"/>
      <c r="F8" s="130"/>
      <c r="G8" s="130"/>
      <c r="H8" s="130"/>
      <c r="I8" s="130"/>
      <c r="J8" s="130"/>
      <c r="K8" s="131"/>
    </row>
    <row r="9" spans="1:12" x14ac:dyDescent="0.25">
      <c r="B9" s="134"/>
      <c r="C9" s="130"/>
      <c r="D9" s="130"/>
      <c r="E9" s="130"/>
      <c r="F9" s="130"/>
      <c r="G9" s="130"/>
      <c r="H9" s="130"/>
      <c r="I9" s="130"/>
      <c r="J9" s="130"/>
      <c r="K9" s="131"/>
    </row>
    <row r="10" spans="1:12" ht="9" customHeight="1" x14ac:dyDescent="0.25">
      <c r="B10" s="134"/>
      <c r="C10" s="130"/>
      <c r="D10" s="130"/>
      <c r="E10" s="130"/>
      <c r="F10" s="130"/>
      <c r="G10" s="130"/>
      <c r="H10" s="130"/>
      <c r="I10" s="130"/>
      <c r="J10" s="130"/>
      <c r="K10" s="131"/>
    </row>
    <row r="11" spans="1:12" x14ac:dyDescent="0.25">
      <c r="B11" s="134" t="s">
        <v>180</v>
      </c>
      <c r="C11" s="130"/>
      <c r="D11" s="130"/>
      <c r="E11" s="130"/>
      <c r="F11" s="130"/>
      <c r="G11" s="130"/>
      <c r="H11" s="130"/>
      <c r="I11" s="130"/>
      <c r="J11" s="130"/>
      <c r="K11" s="131"/>
    </row>
    <row r="12" spans="1:12" x14ac:dyDescent="0.25">
      <c r="B12" s="134"/>
      <c r="C12" s="130"/>
      <c r="D12" s="130"/>
      <c r="E12" s="130"/>
      <c r="F12" s="130"/>
      <c r="G12" s="130"/>
      <c r="H12" s="130"/>
      <c r="I12" s="130"/>
      <c r="J12" s="130"/>
      <c r="K12" s="131"/>
    </row>
    <row r="13" spans="1:12" x14ac:dyDescent="0.25">
      <c r="B13" s="134"/>
      <c r="C13" s="130"/>
      <c r="D13" s="130"/>
      <c r="E13" s="130"/>
      <c r="F13" s="130"/>
      <c r="G13" s="130"/>
      <c r="H13" s="130"/>
      <c r="I13" s="130"/>
      <c r="J13" s="130"/>
      <c r="K13" s="131"/>
    </row>
    <row r="14" spans="1:12" x14ac:dyDescent="0.25">
      <c r="B14" s="134"/>
      <c r="C14" s="130"/>
      <c r="D14" s="130"/>
      <c r="E14" s="130"/>
      <c r="F14" s="130"/>
      <c r="G14" s="130"/>
      <c r="H14" s="130"/>
      <c r="I14" s="130"/>
      <c r="J14" s="130"/>
      <c r="K14" s="131"/>
    </row>
    <row r="15" spans="1:12" x14ac:dyDescent="0.25">
      <c r="B15" s="134"/>
      <c r="C15" s="130"/>
      <c r="D15" s="130"/>
      <c r="E15" s="130"/>
      <c r="F15" s="130"/>
      <c r="G15" s="130"/>
      <c r="H15" s="130"/>
      <c r="I15" s="130"/>
      <c r="J15" s="130"/>
      <c r="K15" s="131"/>
    </row>
    <row r="16" spans="1:12" x14ac:dyDescent="0.25">
      <c r="B16" s="134"/>
      <c r="C16" s="130"/>
      <c r="D16" s="130"/>
      <c r="E16" s="130"/>
      <c r="F16" s="130"/>
      <c r="G16" s="130"/>
      <c r="H16" s="130"/>
      <c r="I16" s="130"/>
      <c r="J16" s="130"/>
      <c r="K16" s="131"/>
    </row>
    <row r="17" spans="2:11" ht="9" customHeight="1" x14ac:dyDescent="0.25">
      <c r="B17" s="15"/>
      <c r="K17" s="16"/>
    </row>
    <row r="18" spans="2:11" ht="15" customHeight="1" x14ac:dyDescent="0.25">
      <c r="B18" s="134" t="s">
        <v>183</v>
      </c>
      <c r="C18" s="130"/>
      <c r="D18" s="130"/>
      <c r="E18" s="130"/>
      <c r="F18" s="130"/>
      <c r="G18" s="130"/>
      <c r="H18" s="130"/>
      <c r="I18" s="130"/>
      <c r="J18" s="130"/>
      <c r="K18" s="131"/>
    </row>
    <row r="19" spans="2:11" x14ac:dyDescent="0.25">
      <c r="B19" s="134"/>
      <c r="C19" s="130"/>
      <c r="D19" s="130"/>
      <c r="E19" s="130"/>
      <c r="F19" s="130"/>
      <c r="G19" s="130"/>
      <c r="H19" s="130"/>
      <c r="I19" s="130"/>
      <c r="J19" s="130"/>
      <c r="K19" s="131"/>
    </row>
    <row r="20" spans="2:11" x14ac:dyDescent="0.25">
      <c r="B20" s="134"/>
      <c r="C20" s="130"/>
      <c r="D20" s="130"/>
      <c r="E20" s="130"/>
      <c r="F20" s="130"/>
      <c r="G20" s="130"/>
      <c r="H20" s="130"/>
      <c r="I20" s="130"/>
      <c r="J20" s="130"/>
      <c r="K20" s="131"/>
    </row>
    <row r="21" spans="2:11" ht="9" customHeight="1" x14ac:dyDescent="0.25">
      <c r="B21" s="135"/>
      <c r="C21" s="136"/>
      <c r="D21" s="136"/>
      <c r="E21" s="136"/>
      <c r="F21" s="136"/>
      <c r="G21" s="136"/>
      <c r="H21" s="136"/>
      <c r="I21" s="136"/>
      <c r="J21" s="136"/>
      <c r="K21" s="137"/>
    </row>
    <row r="23" spans="2:11" ht="15.75" x14ac:dyDescent="0.25">
      <c r="B23" s="123" t="s">
        <v>179</v>
      </c>
      <c r="C23" s="13"/>
      <c r="D23" s="13"/>
      <c r="E23" s="13"/>
      <c r="F23" s="13"/>
      <c r="G23" s="13"/>
      <c r="H23" s="13"/>
      <c r="I23" s="13"/>
      <c r="J23" s="13"/>
      <c r="K23" s="14"/>
    </row>
    <row r="24" spans="2:11" x14ac:dyDescent="0.25">
      <c r="B24" s="134" t="s">
        <v>194</v>
      </c>
      <c r="C24" s="130"/>
      <c r="D24" s="130"/>
      <c r="E24" s="130"/>
      <c r="F24" s="130"/>
      <c r="G24" s="130"/>
      <c r="H24" s="130"/>
      <c r="I24" s="130"/>
      <c r="J24" s="130"/>
      <c r="K24" s="131"/>
    </row>
    <row r="25" spans="2:11" x14ac:dyDescent="0.25">
      <c r="B25" s="134"/>
      <c r="C25" s="130"/>
      <c r="D25" s="130"/>
      <c r="E25" s="130"/>
      <c r="F25" s="130"/>
      <c r="G25" s="130"/>
      <c r="H25" s="130"/>
      <c r="I25" s="130"/>
      <c r="J25" s="130"/>
      <c r="K25" s="131"/>
    </row>
    <row r="26" spans="2:11" x14ac:dyDescent="0.25">
      <c r="B26" s="134"/>
      <c r="C26" s="130"/>
      <c r="D26" s="130"/>
      <c r="E26" s="130"/>
      <c r="F26" s="130"/>
      <c r="G26" s="130"/>
      <c r="H26" s="130"/>
      <c r="I26" s="130"/>
      <c r="J26" s="130"/>
      <c r="K26" s="131"/>
    </row>
    <row r="27" spans="2:11" x14ac:dyDescent="0.25">
      <c r="B27" s="134"/>
      <c r="C27" s="130"/>
      <c r="D27" s="130"/>
      <c r="E27" s="130"/>
      <c r="F27" s="130"/>
      <c r="G27" s="130"/>
      <c r="H27" s="130"/>
      <c r="I27" s="130"/>
      <c r="J27" s="130"/>
      <c r="K27" s="131"/>
    </row>
    <row r="28" spans="2:11" ht="9" customHeight="1" x14ac:dyDescent="0.25">
      <c r="B28" s="15"/>
      <c r="K28" s="16"/>
    </row>
    <row r="29" spans="2:11" x14ac:dyDescent="0.25">
      <c r="B29" s="138" t="s">
        <v>184</v>
      </c>
      <c r="C29" s="139"/>
      <c r="D29" s="139"/>
      <c r="E29" s="139"/>
      <c r="F29" s="139"/>
      <c r="G29" s="139"/>
      <c r="H29" s="139"/>
      <c r="I29" s="139"/>
      <c r="J29" s="139"/>
      <c r="K29" s="140"/>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185</v>
      </c>
      <c r="C32" s="13"/>
      <c r="D32" s="13"/>
      <c r="E32" s="13"/>
      <c r="F32" s="13"/>
      <c r="G32" s="13"/>
      <c r="H32" s="13"/>
      <c r="I32" s="13"/>
      <c r="J32" s="13"/>
      <c r="K32" s="14"/>
    </row>
    <row r="33" spans="2:11" x14ac:dyDescent="0.25">
      <c r="B33" s="15" t="s">
        <v>188</v>
      </c>
      <c r="C33" t="s">
        <v>186</v>
      </c>
      <c r="K33" s="16"/>
    </row>
    <row r="34" spans="2:11" ht="15" customHeight="1" x14ac:dyDescent="0.25">
      <c r="B34" s="15" t="s">
        <v>189</v>
      </c>
      <c r="C34" s="130" t="s">
        <v>187</v>
      </c>
      <c r="D34" s="130"/>
      <c r="E34" s="130"/>
      <c r="F34" s="130"/>
      <c r="G34" s="130"/>
      <c r="H34" s="130"/>
      <c r="I34" s="130"/>
      <c r="J34" s="130"/>
      <c r="K34" s="131"/>
    </row>
    <row r="35" spans="2:11" x14ac:dyDescent="0.25">
      <c r="B35" s="128"/>
      <c r="C35" s="130"/>
      <c r="D35" s="130"/>
      <c r="E35" s="130"/>
      <c r="F35" s="130"/>
      <c r="G35" s="130"/>
      <c r="H35" s="130"/>
      <c r="I35" s="130"/>
      <c r="J35" s="130"/>
      <c r="K35" s="131"/>
    </row>
    <row r="36" spans="2:11" x14ac:dyDescent="0.25">
      <c r="B36" s="128"/>
      <c r="C36" s="130"/>
      <c r="D36" s="130"/>
      <c r="E36" s="130"/>
      <c r="F36" s="130"/>
      <c r="G36" s="130"/>
      <c r="H36" s="130"/>
      <c r="I36" s="130"/>
      <c r="J36" s="130"/>
      <c r="K36" s="131"/>
    </row>
    <row r="37" spans="2:11" ht="15" customHeight="1" x14ac:dyDescent="0.25">
      <c r="B37" s="15" t="s">
        <v>190</v>
      </c>
      <c r="C37" s="130" t="s">
        <v>198</v>
      </c>
      <c r="D37" s="130"/>
      <c r="E37" s="130"/>
      <c r="F37" s="130"/>
      <c r="G37" s="130"/>
      <c r="H37" s="130"/>
      <c r="I37" s="130"/>
      <c r="J37" s="130"/>
      <c r="K37" s="131"/>
    </row>
    <row r="38" spans="2:11" x14ac:dyDescent="0.25">
      <c r="B38" s="15"/>
      <c r="C38" s="130"/>
      <c r="D38" s="130"/>
      <c r="E38" s="130"/>
      <c r="F38" s="130"/>
      <c r="G38" s="130"/>
      <c r="H38" s="130"/>
      <c r="I38" s="130"/>
      <c r="J38" s="130"/>
      <c r="K38" s="131"/>
    </row>
    <row r="39" spans="2:11" x14ac:dyDescent="0.25">
      <c r="B39" s="15"/>
      <c r="C39" s="130"/>
      <c r="D39" s="130"/>
      <c r="E39" s="130"/>
      <c r="F39" s="130"/>
      <c r="G39" s="130"/>
      <c r="H39" s="130"/>
      <c r="I39" s="130"/>
      <c r="J39" s="130"/>
      <c r="K39" s="131"/>
    </row>
    <row r="40" spans="2:11" ht="15" customHeight="1" x14ac:dyDescent="0.25">
      <c r="B40" s="15" t="s">
        <v>199</v>
      </c>
      <c r="C40" s="130" t="s">
        <v>200</v>
      </c>
      <c r="D40" s="130"/>
      <c r="E40" s="130"/>
      <c r="F40" s="130"/>
      <c r="G40" s="130"/>
      <c r="H40" s="130"/>
      <c r="I40" s="130"/>
      <c r="J40" s="130"/>
      <c r="K40" s="131"/>
    </row>
    <row r="41" spans="2:11" x14ac:dyDescent="0.25">
      <c r="B41" s="15"/>
      <c r="C41" s="130"/>
      <c r="D41" s="130"/>
      <c r="E41" s="130"/>
      <c r="F41" s="130"/>
      <c r="G41" s="130"/>
      <c r="H41" s="130"/>
      <c r="I41" s="130"/>
      <c r="J41" s="130"/>
      <c r="K41" s="131"/>
    </row>
    <row r="42" spans="2:11" x14ac:dyDescent="0.25">
      <c r="B42" s="15"/>
      <c r="C42" s="130"/>
      <c r="D42" s="130"/>
      <c r="E42" s="130"/>
      <c r="F42" s="130"/>
      <c r="G42" s="130"/>
      <c r="H42" s="130"/>
      <c r="I42" s="130"/>
      <c r="J42" s="130"/>
      <c r="K42" s="131"/>
    </row>
    <row r="43" spans="2:11" ht="15" customHeight="1" x14ac:dyDescent="0.25">
      <c r="B43" s="15" t="s">
        <v>201</v>
      </c>
      <c r="C43" s="130" t="s">
        <v>202</v>
      </c>
      <c r="D43" s="130"/>
      <c r="E43" s="130"/>
      <c r="F43" s="130"/>
      <c r="G43" s="130"/>
      <c r="H43" s="130"/>
      <c r="I43" s="130"/>
      <c r="J43" s="130"/>
      <c r="K43" s="131"/>
    </row>
    <row r="44" spans="2:11" x14ac:dyDescent="0.25">
      <c r="B44" s="15"/>
      <c r="C44" s="130"/>
      <c r="D44" s="130"/>
      <c r="E44" s="130"/>
      <c r="F44" s="130"/>
      <c r="G44" s="130"/>
      <c r="H44" s="130"/>
      <c r="I44" s="130"/>
      <c r="J44" s="130"/>
      <c r="K44" s="131"/>
    </row>
    <row r="45" spans="2:11" ht="15" customHeight="1" x14ac:dyDescent="0.25">
      <c r="B45" s="15" t="s">
        <v>203</v>
      </c>
      <c r="C45" s="130" t="s">
        <v>205</v>
      </c>
      <c r="D45" s="130"/>
      <c r="E45" s="130"/>
      <c r="F45" s="130"/>
      <c r="G45" s="130"/>
      <c r="H45" s="130"/>
      <c r="I45" s="130"/>
      <c r="J45" s="130"/>
      <c r="K45" s="131"/>
    </row>
    <row r="46" spans="2:11" x14ac:dyDescent="0.25">
      <c r="B46" s="15"/>
      <c r="C46" s="130"/>
      <c r="D46" s="130"/>
      <c r="E46" s="130"/>
      <c r="F46" s="130"/>
      <c r="G46" s="130"/>
      <c r="H46" s="130"/>
      <c r="I46" s="130"/>
      <c r="J46" s="130"/>
      <c r="K46" s="131"/>
    </row>
    <row r="47" spans="2:11" x14ac:dyDescent="0.25">
      <c r="B47" s="15"/>
      <c r="C47" s="130"/>
      <c r="D47" s="130"/>
      <c r="E47" s="130"/>
      <c r="F47" s="130"/>
      <c r="G47" s="130"/>
      <c r="H47" s="130"/>
      <c r="I47" s="130"/>
      <c r="J47" s="130"/>
      <c r="K47" s="131"/>
    </row>
    <row r="48" spans="2:11" x14ac:dyDescent="0.25">
      <c r="B48" s="15"/>
      <c r="C48" s="130"/>
      <c r="D48" s="130"/>
      <c r="E48" s="130"/>
      <c r="F48" s="130"/>
      <c r="G48" s="130"/>
      <c r="H48" s="130"/>
      <c r="I48" s="130"/>
      <c r="J48" s="130"/>
      <c r="K48" s="131"/>
    </row>
    <row r="49" spans="2:11" x14ac:dyDescent="0.25">
      <c r="B49" s="15"/>
      <c r="C49" s="130"/>
      <c r="D49" s="130"/>
      <c r="E49" s="130"/>
      <c r="F49" s="130"/>
      <c r="G49" s="130"/>
      <c r="H49" s="130"/>
      <c r="I49" s="130"/>
      <c r="J49" s="130"/>
      <c r="K49" s="131"/>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96" zoomScaleNormal="100" workbookViewId="0">
      <selection activeCell="B115" sqref="B115:I134"/>
    </sheetView>
  </sheetViews>
  <sheetFormatPr defaultColWidth="9.140625" defaultRowHeight="15" x14ac:dyDescent="0.25"/>
  <cols>
    <col min="1" max="1" width="1.5703125" customWidth="1"/>
    <col min="2" max="2" width="35.42578125" customWidth="1"/>
    <col min="3" max="7" width="14.5703125" customWidth="1"/>
    <col min="8" max="8" width="16.5703125" customWidth="1"/>
    <col min="9" max="9" width="14.5703125" customWidth="1"/>
    <col min="10" max="10" width="1.5703125" customWidth="1"/>
  </cols>
  <sheetData>
    <row r="1" spans="1:13" ht="21.75" thickTop="1" x14ac:dyDescent="0.35">
      <c r="A1" s="54"/>
      <c r="B1" s="186" t="s">
        <v>57</v>
      </c>
      <c r="C1" s="186"/>
      <c r="D1" s="186"/>
      <c r="E1" s="186"/>
      <c r="F1" s="186"/>
      <c r="G1" s="186"/>
      <c r="H1" s="186"/>
      <c r="I1" s="186"/>
      <c r="J1" s="55"/>
    </row>
    <row r="2" spans="1:13" x14ac:dyDescent="0.25">
      <c r="A2" s="56"/>
      <c r="B2" s="129"/>
      <c r="C2" s="129"/>
      <c r="D2" s="129"/>
      <c r="E2" s="129" t="s">
        <v>207</v>
      </c>
      <c r="F2" s="129"/>
      <c r="G2" s="129"/>
      <c r="H2" s="129"/>
      <c r="I2" s="129"/>
      <c r="J2" s="57"/>
    </row>
    <row r="3" spans="1:13" ht="21" x14ac:dyDescent="0.35">
      <c r="A3" s="56"/>
      <c r="B3" s="187" t="s">
        <v>170</v>
      </c>
      <c r="C3" s="187"/>
      <c r="D3" s="187"/>
      <c r="E3" s="187"/>
      <c r="F3" s="187"/>
      <c r="G3" s="187"/>
      <c r="H3" s="187"/>
      <c r="I3" s="187"/>
      <c r="J3" s="57"/>
    </row>
    <row r="4" spans="1:13" ht="21" customHeight="1" x14ac:dyDescent="0.35">
      <c r="A4" s="58"/>
      <c r="B4" s="192" t="s">
        <v>220</v>
      </c>
      <c r="C4" s="192"/>
      <c r="D4" s="192"/>
      <c r="E4" s="192"/>
      <c r="F4" s="192"/>
      <c r="G4" s="192"/>
      <c r="H4" s="192"/>
      <c r="I4" s="192"/>
      <c r="J4" s="59"/>
    </row>
    <row r="5" spans="1:13" s="1" customFormat="1" x14ac:dyDescent="0.25">
      <c r="A5" s="60"/>
      <c r="B5" t="s">
        <v>59</v>
      </c>
      <c r="C5" s="171">
        <v>699</v>
      </c>
      <c r="D5" s="171"/>
      <c r="E5" s="171"/>
      <c r="F5" s="171"/>
      <c r="G5" s="171"/>
      <c r="H5" s="171"/>
      <c r="J5" s="61"/>
    </row>
    <row r="6" spans="1:13" s="1" customFormat="1" x14ac:dyDescent="0.25">
      <c r="A6" s="60"/>
      <c r="B6" t="s">
        <v>60</v>
      </c>
      <c r="C6" s="189" t="s">
        <v>211</v>
      </c>
      <c r="D6" s="190"/>
      <c r="E6" s="190"/>
      <c r="F6" s="190"/>
      <c r="G6" s="190"/>
      <c r="H6" s="191"/>
      <c r="J6" s="61"/>
    </row>
    <row r="7" spans="1:13" s="1" customFormat="1" ht="15.75" thickBot="1" x14ac:dyDescent="0.3">
      <c r="A7" s="62"/>
      <c r="B7" s="63" t="s">
        <v>143</v>
      </c>
      <c r="C7" s="188">
        <v>40000293</v>
      </c>
      <c r="D7" s="188"/>
      <c r="E7" s="188"/>
      <c r="F7" s="188"/>
      <c r="G7" s="188"/>
      <c r="H7" s="188"/>
      <c r="I7" s="64"/>
      <c r="J7" s="65"/>
    </row>
    <row r="8" spans="1:13" s="1" customFormat="1" ht="9.9499999999999993" customHeight="1" thickTop="1" x14ac:dyDescent="0.25">
      <c r="A8" s="60"/>
      <c r="B8"/>
      <c r="C8"/>
      <c r="D8" s="45"/>
      <c r="J8" s="61"/>
    </row>
    <row r="9" spans="1:13" s="1" customFormat="1" x14ac:dyDescent="0.25">
      <c r="A9" s="60"/>
      <c r="B9" s="150" t="s">
        <v>61</v>
      </c>
      <c r="C9" s="151"/>
      <c r="D9" s="151"/>
      <c r="E9" s="151"/>
      <c r="F9" s="151"/>
      <c r="G9" s="151"/>
      <c r="H9" s="151"/>
      <c r="I9" s="152"/>
      <c r="J9" s="61"/>
    </row>
    <row r="10" spans="1:13" s="1" customFormat="1" x14ac:dyDescent="0.25">
      <c r="A10" s="60"/>
      <c r="B10" s="15" t="s">
        <v>62</v>
      </c>
      <c r="C10" s="171" t="s">
        <v>219</v>
      </c>
      <c r="D10" s="171"/>
      <c r="E10" s="171"/>
      <c r="F10" s="171"/>
      <c r="G10" s="171"/>
      <c r="H10" s="171"/>
      <c r="I10" s="66"/>
      <c r="J10" s="61"/>
    </row>
    <row r="11" spans="1:13" s="1" customFormat="1" x14ac:dyDescent="0.25">
      <c r="A11" s="60"/>
      <c r="B11" s="15" t="s">
        <v>63</v>
      </c>
      <c r="C11" s="172" t="s">
        <v>223</v>
      </c>
      <c r="D11" s="172"/>
      <c r="E11" s="172"/>
      <c r="F11" s="172"/>
      <c r="G11" s="172"/>
      <c r="H11" s="172"/>
      <c r="I11" s="66"/>
      <c r="J11" s="61"/>
    </row>
    <row r="12" spans="1:13" s="1" customFormat="1" x14ac:dyDescent="0.25">
      <c r="A12" s="60"/>
      <c r="B12" s="18" t="s">
        <v>64</v>
      </c>
      <c r="C12" s="173" t="s">
        <v>222</v>
      </c>
      <c r="D12" s="173"/>
      <c r="E12" s="173"/>
      <c r="F12" s="173"/>
      <c r="G12" s="173"/>
      <c r="H12" s="173"/>
      <c r="I12" s="67"/>
      <c r="J12" s="61"/>
    </row>
    <row r="13" spans="1:13" ht="9.9499999999999993" customHeight="1" thickBot="1" x14ac:dyDescent="0.3">
      <c r="A13" s="56"/>
      <c r="D13" s="68"/>
      <c r="J13" s="57"/>
      <c r="M13" s="1"/>
    </row>
    <row r="14" spans="1:13" s="69" customFormat="1" ht="27" customHeight="1" thickTop="1" thickBot="1" x14ac:dyDescent="0.3">
      <c r="A14" s="153" t="s">
        <v>153</v>
      </c>
      <c r="B14" s="154"/>
      <c r="C14" s="154"/>
      <c r="D14" s="154"/>
      <c r="E14" s="154"/>
      <c r="F14" s="154"/>
      <c r="G14" s="154"/>
      <c r="H14" s="154"/>
      <c r="I14" s="154"/>
      <c r="J14" s="155"/>
      <c r="M14" s="1"/>
    </row>
    <row r="15" spans="1:13" ht="9.9499999999999993" customHeight="1" thickTop="1" x14ac:dyDescent="0.25">
      <c r="A15" s="56"/>
      <c r="D15" s="68"/>
      <c r="J15" s="57"/>
      <c r="M15" s="1"/>
    </row>
    <row r="16" spans="1:13" ht="15" customHeight="1" x14ac:dyDescent="0.25">
      <c r="A16" s="56"/>
      <c r="B16" s="70" t="s">
        <v>0</v>
      </c>
      <c r="C16" s="176" t="s">
        <v>212</v>
      </c>
      <c r="D16" s="177"/>
      <c r="E16" s="177"/>
      <c r="F16" s="177"/>
      <c r="G16" s="177"/>
      <c r="H16" s="177"/>
      <c r="I16" s="178"/>
      <c r="J16" s="57"/>
      <c r="M16" s="1"/>
    </row>
    <row r="17" spans="1:13" ht="15" customHeight="1" x14ac:dyDescent="0.25">
      <c r="A17" s="56"/>
      <c r="B17" s="185" t="s">
        <v>73</v>
      </c>
      <c r="C17" s="179"/>
      <c r="D17" s="180"/>
      <c r="E17" s="180"/>
      <c r="F17" s="180"/>
      <c r="G17" s="180"/>
      <c r="H17" s="180"/>
      <c r="I17" s="181"/>
      <c r="J17" s="57"/>
      <c r="M17" s="1"/>
    </row>
    <row r="18" spans="1:13" x14ac:dyDescent="0.25">
      <c r="A18" s="56"/>
      <c r="B18" s="185"/>
      <c r="C18" s="179"/>
      <c r="D18" s="180"/>
      <c r="E18" s="180"/>
      <c r="F18" s="180"/>
      <c r="G18" s="180"/>
      <c r="H18" s="180"/>
      <c r="I18" s="181"/>
      <c r="J18" s="57"/>
      <c r="M18" s="1"/>
    </row>
    <row r="19" spans="1:13" ht="47.1" customHeight="1" x14ac:dyDescent="0.25">
      <c r="A19" s="56"/>
      <c r="B19" s="185"/>
      <c r="C19" s="182"/>
      <c r="D19" s="183"/>
      <c r="E19" s="183"/>
      <c r="F19" s="183"/>
      <c r="G19" s="183"/>
      <c r="H19" s="183"/>
      <c r="I19" s="184"/>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76" t="s">
        <v>221</v>
      </c>
      <c r="D21" s="177"/>
      <c r="E21" s="177"/>
      <c r="F21" s="177"/>
      <c r="G21" s="177"/>
      <c r="H21" s="177"/>
      <c r="I21" s="178"/>
      <c r="J21" s="57"/>
    </row>
    <row r="22" spans="1:13" ht="15" customHeight="1" x14ac:dyDescent="0.25">
      <c r="A22" s="56"/>
      <c r="B22" s="174" t="s">
        <v>144</v>
      </c>
      <c r="C22" s="179"/>
      <c r="D22" s="180"/>
      <c r="E22" s="180"/>
      <c r="F22" s="180"/>
      <c r="G22" s="180"/>
      <c r="H22" s="180"/>
      <c r="I22" s="181"/>
      <c r="J22" s="57"/>
    </row>
    <row r="23" spans="1:13" x14ac:dyDescent="0.25">
      <c r="A23" s="56"/>
      <c r="B23" s="174"/>
      <c r="C23" s="179"/>
      <c r="D23" s="180"/>
      <c r="E23" s="180"/>
      <c r="F23" s="180"/>
      <c r="G23" s="180"/>
      <c r="H23" s="180"/>
      <c r="I23" s="181"/>
      <c r="J23" s="57"/>
    </row>
    <row r="24" spans="1:13" x14ac:dyDescent="0.25">
      <c r="A24" s="56"/>
      <c r="B24" s="174"/>
      <c r="C24" s="179"/>
      <c r="D24" s="180"/>
      <c r="E24" s="180"/>
      <c r="F24" s="180"/>
      <c r="G24" s="180"/>
      <c r="H24" s="180"/>
      <c r="I24" s="181"/>
      <c r="J24" s="57"/>
    </row>
    <row r="25" spans="1:13" x14ac:dyDescent="0.25">
      <c r="A25" s="56"/>
      <c r="B25" s="174"/>
      <c r="C25" s="179"/>
      <c r="D25" s="180"/>
      <c r="E25" s="180"/>
      <c r="F25" s="180"/>
      <c r="G25" s="180"/>
      <c r="H25" s="180"/>
      <c r="I25" s="181"/>
      <c r="J25" s="57"/>
    </row>
    <row r="26" spans="1:13" ht="6" customHeight="1" x14ac:dyDescent="0.25">
      <c r="A26" s="56"/>
      <c r="B26" s="174"/>
      <c r="C26" s="179"/>
      <c r="D26" s="180"/>
      <c r="E26" s="180"/>
      <c r="F26" s="180"/>
      <c r="G26" s="180"/>
      <c r="H26" s="180"/>
      <c r="I26" s="181"/>
      <c r="J26" s="57"/>
    </row>
    <row r="27" spans="1:13" ht="6" customHeight="1" x14ac:dyDescent="0.25">
      <c r="A27" s="56"/>
      <c r="B27" s="175"/>
      <c r="C27" s="182"/>
      <c r="D27" s="183"/>
      <c r="E27" s="183"/>
      <c r="F27" s="183"/>
      <c r="G27" s="183"/>
      <c r="H27" s="183"/>
      <c r="I27" s="184"/>
      <c r="J27" s="57"/>
    </row>
    <row r="28" spans="1:13" ht="9.9499999999999993" customHeight="1" x14ac:dyDescent="0.25">
      <c r="A28" s="56"/>
      <c r="D28" s="68"/>
      <c r="J28" s="57"/>
      <c r="M28" s="1"/>
    </row>
    <row r="29" spans="1:13" s="1" customFormat="1" x14ac:dyDescent="0.25">
      <c r="A29" s="60"/>
      <c r="B29" s="150" t="s">
        <v>154</v>
      </c>
      <c r="C29" s="151"/>
      <c r="D29" s="151"/>
      <c r="E29" s="151"/>
      <c r="F29" s="151"/>
      <c r="G29" s="151"/>
      <c r="H29" s="151"/>
      <c r="I29" s="152"/>
      <c r="J29" s="61"/>
    </row>
    <row r="30" spans="1:13" ht="15" customHeight="1" thickBot="1" x14ac:dyDescent="0.3">
      <c r="A30" s="56"/>
      <c r="B30" s="73"/>
      <c r="C30" s="156" t="s">
        <v>175</v>
      </c>
      <c r="D30" s="157"/>
      <c r="E30" s="157"/>
      <c r="F30" s="157"/>
      <c r="G30" s="157"/>
      <c r="H30" s="158"/>
      <c r="I30" s="159"/>
      <c r="J30" s="57"/>
      <c r="M30" s="1"/>
    </row>
    <row r="31" spans="1:13" ht="15" customHeight="1" x14ac:dyDescent="0.25">
      <c r="A31" s="56"/>
      <c r="B31" s="73"/>
      <c r="C31" s="156" t="s">
        <v>158</v>
      </c>
      <c r="D31" s="159"/>
      <c r="E31" s="156" t="s">
        <v>159</v>
      </c>
      <c r="F31" s="157"/>
      <c r="G31" s="157"/>
      <c r="H31" s="160" t="s">
        <v>1</v>
      </c>
      <c r="I31" s="162" t="s">
        <v>67</v>
      </c>
      <c r="J31" s="57"/>
      <c r="M31" s="1"/>
    </row>
    <row r="32" spans="1:13" s="1" customFormat="1" ht="30" x14ac:dyDescent="0.25">
      <c r="A32" s="60"/>
      <c r="B32" s="10" t="s">
        <v>156</v>
      </c>
      <c r="C32" s="74" t="s">
        <v>161</v>
      </c>
      <c r="D32" s="4" t="s">
        <v>208</v>
      </c>
      <c r="E32" s="4" t="s">
        <v>209</v>
      </c>
      <c r="F32" s="4" t="s">
        <v>210</v>
      </c>
      <c r="G32" s="5" t="s">
        <v>160</v>
      </c>
      <c r="H32" s="161"/>
      <c r="I32" s="163"/>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217</v>
      </c>
      <c r="C34" s="75"/>
      <c r="D34" s="76"/>
      <c r="E34" s="76"/>
      <c r="F34" s="76"/>
      <c r="G34" s="77"/>
      <c r="H34" s="9">
        <f>SUM(C34:G34)</f>
        <v>0</v>
      </c>
      <c r="I34" s="78"/>
      <c r="J34" s="57"/>
      <c r="M34" s="1"/>
    </row>
    <row r="35" spans="1:13" x14ac:dyDescent="0.25">
      <c r="A35" s="56"/>
      <c r="B35" s="125" t="s">
        <v>193</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174</v>
      </c>
      <c r="C37" s="75"/>
      <c r="D37" s="76"/>
      <c r="E37" s="76"/>
      <c r="F37" s="76"/>
      <c r="G37" s="77"/>
      <c r="H37" s="9">
        <f t="shared" si="0"/>
        <v>0</v>
      </c>
      <c r="I37" s="78"/>
      <c r="J37" s="57"/>
      <c r="M37" s="1"/>
    </row>
    <row r="38" spans="1:13" x14ac:dyDescent="0.25">
      <c r="A38" s="56"/>
      <c r="B38" s="6" t="s">
        <v>3</v>
      </c>
      <c r="C38" s="48">
        <f>SUM(C39:C42)</f>
        <v>3368994</v>
      </c>
      <c r="D38" s="48">
        <f>SUM(D39:D42)</f>
        <v>0</v>
      </c>
      <c r="E38" s="48">
        <f>SUM(E39:E42)</f>
        <v>6</v>
      </c>
      <c r="F38" s="48">
        <f>SUM(F39:F42)</f>
        <v>0</v>
      </c>
      <c r="G38" s="49">
        <f>SUM(G39:G42)</f>
        <v>0</v>
      </c>
      <c r="H38" s="50">
        <f>SUM(C38:G38)</f>
        <v>3369000</v>
      </c>
      <c r="I38" s="7"/>
      <c r="J38" s="57"/>
      <c r="M38" s="1"/>
    </row>
    <row r="39" spans="1:13" x14ac:dyDescent="0.25">
      <c r="A39" s="56"/>
      <c r="B39" s="8" t="s">
        <v>217</v>
      </c>
      <c r="C39" s="75">
        <v>3368994</v>
      </c>
      <c r="D39" s="76">
        <v>0</v>
      </c>
      <c r="E39" s="76">
        <f>3369000-C39-D39</f>
        <v>6</v>
      </c>
      <c r="F39" s="76"/>
      <c r="G39" s="77"/>
      <c r="H39" s="9">
        <f>SUM(C39:G39)</f>
        <v>3369000</v>
      </c>
      <c r="I39" s="78" t="s">
        <v>213</v>
      </c>
      <c r="J39" s="57"/>
      <c r="M39" s="1"/>
    </row>
    <row r="40" spans="1:13" x14ac:dyDescent="0.25">
      <c r="A40" s="56"/>
      <c r="B40" s="125" t="s">
        <v>193</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174</v>
      </c>
      <c r="C42" s="75"/>
      <c r="D42" s="76"/>
      <c r="E42" s="76"/>
      <c r="F42" s="76"/>
      <c r="G42" s="77"/>
      <c r="H42" s="9">
        <f t="shared" si="1"/>
        <v>0</v>
      </c>
      <c r="I42" s="78"/>
      <c r="J42" s="57"/>
      <c r="M42" s="1"/>
    </row>
    <row r="43" spans="1:13" x14ac:dyDescent="0.25">
      <c r="A43" s="56"/>
      <c r="B43" s="6" t="s">
        <v>4</v>
      </c>
      <c r="C43" s="48">
        <f>SUM(C44:C47)</f>
        <v>13888538</v>
      </c>
      <c r="D43" s="48">
        <f>SUM(D44:D47)</f>
        <v>32474924.530000001</v>
      </c>
      <c r="E43" s="48">
        <f>SUM(E44:E47)</f>
        <v>1861537.4699999988</v>
      </c>
      <c r="F43" s="48">
        <f>SUM(F44:F47)</f>
        <v>0</v>
      </c>
      <c r="G43" s="49">
        <f>SUM(G44:G47)</f>
        <v>0</v>
      </c>
      <c r="H43" s="50">
        <f>SUM(C43:G43)</f>
        <v>48225000</v>
      </c>
      <c r="I43" s="7"/>
      <c r="J43" s="57"/>
      <c r="M43" s="1"/>
    </row>
    <row r="44" spans="1:13" x14ac:dyDescent="0.25">
      <c r="A44" s="56"/>
      <c r="B44" s="8" t="s">
        <v>217</v>
      </c>
      <c r="C44" s="75">
        <v>13310841</v>
      </c>
      <c r="D44" s="76">
        <v>24073642.350000001</v>
      </c>
      <c r="E44" s="76">
        <f>38600000-C44-D44</f>
        <v>1215516.6499999985</v>
      </c>
      <c r="F44" s="76"/>
      <c r="G44" s="77"/>
      <c r="H44" s="9">
        <f>SUM(C44:G44)</f>
        <v>38600000</v>
      </c>
      <c r="I44" s="78" t="s">
        <v>214</v>
      </c>
      <c r="J44" s="57"/>
      <c r="M44" s="1"/>
    </row>
    <row r="45" spans="1:13" x14ac:dyDescent="0.25">
      <c r="A45" s="56"/>
      <c r="B45" s="125" t="s">
        <v>193</v>
      </c>
      <c r="C45" s="75"/>
      <c r="D45" s="76"/>
      <c r="E45" s="76"/>
      <c r="F45" s="76"/>
      <c r="G45" s="77"/>
      <c r="H45" s="9">
        <f>SUM(C45:G45)</f>
        <v>0</v>
      </c>
      <c r="I45" s="78"/>
      <c r="J45" s="57"/>
      <c r="M45" s="1"/>
    </row>
    <row r="46" spans="1:13" x14ac:dyDescent="0.25">
      <c r="A46" s="56"/>
      <c r="B46" s="125" t="s">
        <v>216</v>
      </c>
      <c r="C46" s="75">
        <v>577697</v>
      </c>
      <c r="D46" s="76">
        <v>8401282.1799999997</v>
      </c>
      <c r="E46" s="76">
        <f>9625000-C46-D46</f>
        <v>646020.8200000003</v>
      </c>
      <c r="F46" s="76"/>
      <c r="G46" s="77"/>
      <c r="H46" s="9">
        <f t="shared" ref="H46:H47" si="2">SUM(C46:G46)</f>
        <v>9625000</v>
      </c>
      <c r="I46" s="78" t="s">
        <v>215</v>
      </c>
      <c r="J46" s="57"/>
      <c r="M46" s="1"/>
    </row>
    <row r="47" spans="1:13" x14ac:dyDescent="0.25">
      <c r="A47" s="56"/>
      <c r="B47" s="124" t="s">
        <v>174</v>
      </c>
      <c r="C47" s="75"/>
      <c r="D47" s="76"/>
      <c r="E47" s="76"/>
      <c r="F47" s="76"/>
      <c r="G47" s="77"/>
      <c r="H47" s="9">
        <f t="shared" si="2"/>
        <v>0</v>
      </c>
      <c r="I47" s="78"/>
      <c r="J47" s="57"/>
      <c r="M47" s="1"/>
    </row>
    <row r="48" spans="1:13" s="1" customFormat="1" ht="15.75" thickBot="1" x14ac:dyDescent="0.3">
      <c r="A48" s="60"/>
      <c r="B48" s="10" t="s">
        <v>157</v>
      </c>
      <c r="C48" s="51">
        <f>C33+C38+C43</f>
        <v>17257532</v>
      </c>
      <c r="D48" s="51">
        <f>D33+D38+D43</f>
        <v>32474924.530000001</v>
      </c>
      <c r="E48" s="51">
        <f>E33+E38+E43</f>
        <v>1861543.4699999988</v>
      </c>
      <c r="F48" s="51">
        <f>F33+F38+F43</f>
        <v>0</v>
      </c>
      <c r="G48" s="52">
        <f>G33+G38+G43</f>
        <v>0</v>
      </c>
      <c r="H48" s="53">
        <f>SUM(C48:G48)</f>
        <v>51594000</v>
      </c>
      <c r="I48" s="7"/>
      <c r="J48" s="61"/>
    </row>
    <row r="49" spans="1:13" s="1" customFormat="1" ht="9.9499999999999993" customHeight="1" x14ac:dyDescent="0.25">
      <c r="A49" s="60"/>
      <c r="C49" s="79"/>
      <c r="D49" s="79"/>
      <c r="J49" s="61"/>
    </row>
    <row r="50" spans="1:13" s="1" customFormat="1" x14ac:dyDescent="0.25">
      <c r="A50" s="60"/>
      <c r="B50" s="147" t="s">
        <v>155</v>
      </c>
      <c r="C50" s="148"/>
      <c r="D50" s="148"/>
      <c r="E50" s="148"/>
      <c r="F50" s="148"/>
      <c r="G50" s="148"/>
      <c r="H50" s="148"/>
      <c r="I50" s="149"/>
      <c r="J50" s="61"/>
    </row>
    <row r="51" spans="1:13" x14ac:dyDescent="0.25">
      <c r="A51" s="56"/>
      <c r="B51" s="80" t="s">
        <v>69</v>
      </c>
      <c r="C51" s="168" t="s">
        <v>118</v>
      </c>
      <c r="D51" s="168"/>
      <c r="E51" s="167" t="s">
        <v>70</v>
      </c>
      <c r="F51" s="167"/>
      <c r="G51" s="141" t="s">
        <v>141</v>
      </c>
      <c r="H51" s="141"/>
      <c r="I51" s="16"/>
      <c r="J51" s="57"/>
      <c r="M51" s="1"/>
    </row>
    <row r="52" spans="1:13" x14ac:dyDescent="0.25">
      <c r="A52" s="56"/>
      <c r="B52" s="15" t="s">
        <v>218</v>
      </c>
      <c r="C52" s="169">
        <v>0</v>
      </c>
      <c r="D52" s="170"/>
      <c r="E52" t="s">
        <v>71</v>
      </c>
      <c r="G52" s="142" t="s">
        <v>138</v>
      </c>
      <c r="H52" s="142"/>
      <c r="I52" s="16"/>
      <c r="J52" s="57"/>
      <c r="M52" s="1"/>
    </row>
    <row r="53" spans="1:13" x14ac:dyDescent="0.25">
      <c r="A53" s="56"/>
      <c r="B53" s="18" t="s">
        <v>148</v>
      </c>
      <c r="C53" s="142" t="s">
        <v>56</v>
      </c>
      <c r="D53" s="142"/>
      <c r="E53" s="19" t="s">
        <v>72</v>
      </c>
      <c r="F53" s="19"/>
      <c r="G53" s="142" t="s">
        <v>138</v>
      </c>
      <c r="H53" s="142"/>
      <c r="I53" s="20"/>
      <c r="J53" s="57"/>
      <c r="M53" s="1"/>
    </row>
    <row r="54" spans="1:13" ht="9.9499999999999993" customHeight="1" x14ac:dyDescent="0.25">
      <c r="A54" s="56"/>
      <c r="J54" s="57"/>
      <c r="M54" s="1"/>
    </row>
    <row r="55" spans="1:13" x14ac:dyDescent="0.25">
      <c r="A55" s="56"/>
      <c r="B55" s="147" t="s">
        <v>68</v>
      </c>
      <c r="C55" s="148"/>
      <c r="D55" s="148"/>
      <c r="E55" s="148"/>
      <c r="F55" s="148"/>
      <c r="G55" s="148"/>
      <c r="H55" s="148"/>
      <c r="I55" s="149"/>
      <c r="J55" s="57"/>
      <c r="M55" s="1"/>
    </row>
    <row r="56" spans="1:13" ht="57" customHeight="1" x14ac:dyDescent="0.25">
      <c r="A56" s="56"/>
      <c r="B56" s="143" t="s">
        <v>176</v>
      </c>
      <c r="C56" s="143"/>
      <c r="D56" s="143"/>
      <c r="E56" s="74" t="s">
        <v>191</v>
      </c>
      <c r="F56" s="74" t="s">
        <v>192</v>
      </c>
      <c r="G56" s="74" t="str">
        <f>IF(FCOR=TRUE, "Actuals at Final Completion", "Actuals to Date")</f>
        <v>Actuals to Date</v>
      </c>
      <c r="H56" s="113" t="s">
        <v>195</v>
      </c>
      <c r="I56" s="11" t="s">
        <v>67</v>
      </c>
      <c r="J56" s="57"/>
      <c r="M56" s="1"/>
    </row>
    <row r="57" spans="1:13" x14ac:dyDescent="0.25">
      <c r="A57" s="56"/>
      <c r="B57" s="12" t="s">
        <v>41</v>
      </c>
      <c r="C57" s="13"/>
      <c r="D57" s="14"/>
      <c r="E57" s="81">
        <v>54400</v>
      </c>
      <c r="F57" s="81">
        <v>66500</v>
      </c>
      <c r="G57" s="82"/>
      <c r="H57" s="114">
        <f>IF($H$56=Lists!$D$8, IFERROR(F57-E57, ""), IF($H$56=Lists!$D$9, IFERROR(G57-E57, ""), IFERROR(G57-F57, "")))</f>
        <v>-66500</v>
      </c>
      <c r="I57" s="83"/>
      <c r="J57" s="57"/>
      <c r="M57" s="1"/>
    </row>
    <row r="58" spans="1:13" x14ac:dyDescent="0.25">
      <c r="A58" s="56"/>
      <c r="B58" s="15" t="s">
        <v>42</v>
      </c>
      <c r="D58" s="16"/>
      <c r="E58" s="81">
        <v>40825</v>
      </c>
      <c r="F58" s="81">
        <v>45220</v>
      </c>
      <c r="G58" s="82"/>
      <c r="H58" s="114">
        <f>IF($H$56=Lists!$D$8, IFERROR(F58-E58, ""), IF($H$56=Lists!$D$9, IFERROR(G58-E58, ""), IFERROR(G58-F58, "")))</f>
        <v>-45220</v>
      </c>
      <c r="I58" s="83"/>
      <c r="J58" s="57"/>
      <c r="M58" s="1"/>
    </row>
    <row r="59" spans="1:13" x14ac:dyDescent="0.25">
      <c r="A59" s="56"/>
      <c r="B59" s="15" t="s">
        <v>43</v>
      </c>
      <c r="D59" s="16"/>
      <c r="E59" s="17">
        <f>IFERROR(E58/E57, "")</f>
        <v>0.75045955882352944</v>
      </c>
      <c r="F59" s="17">
        <f t="shared" ref="F59:G59" si="3">IFERROR(F58/F57, "")</f>
        <v>0.68</v>
      </c>
      <c r="G59" s="17" t="str">
        <f t="shared" si="3"/>
        <v/>
      </c>
      <c r="H59" s="115" t="str">
        <f t="shared" ref="H59" si="4">IFERROR(G59-F59, "")</f>
        <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473.79816176470587</v>
      </c>
      <c r="F62" s="21">
        <f>IFERROR(F91/F57, "")</f>
        <v>521.74778947368418</v>
      </c>
      <c r="G62" s="21" t="str">
        <f>IFERROR(G91/G57, "")</f>
        <v/>
      </c>
      <c r="H62" s="117" t="str">
        <f>IF($H$56=Lists!$D$8, IFERROR(F62-E62, ""), IF($H$56=Lists!$D$9, IFERROR(G62-E62, ""), IFERROR(G62-F62, "")))</f>
        <v/>
      </c>
      <c r="I62" s="86"/>
      <c r="J62" s="57"/>
      <c r="K62" s="87"/>
    </row>
    <row r="63" spans="1:13" x14ac:dyDescent="0.25">
      <c r="A63" s="56"/>
      <c r="B63" s="18" t="s">
        <v>162</v>
      </c>
      <c r="C63" s="19"/>
      <c r="D63" s="20"/>
      <c r="E63" s="22">
        <f>IFERROR(E97/E57, "")</f>
        <v>643.97117647058826</v>
      </c>
      <c r="F63" s="22">
        <f>IFERROR(F97/F57, "")</f>
        <v>600.22790977443606</v>
      </c>
      <c r="G63" s="22" t="str">
        <f>IFERROR(G97/G57, "")</f>
        <v/>
      </c>
      <c r="H63" s="117" t="str">
        <f>IF($H$56=Lists!$D$8, IFERROR(F63-E63, ""), IF($H$56=Lists!$D$9, IFERROR(G63-E63, ""), IFERROR(G63-F63, "")))</f>
        <v/>
      </c>
      <c r="I63" s="88"/>
      <c r="J63" s="57"/>
      <c r="K63" s="87"/>
    </row>
    <row r="64" spans="1:13" x14ac:dyDescent="0.25">
      <c r="A64" s="56"/>
      <c r="B64" s="144" t="s">
        <v>5</v>
      </c>
      <c r="C64" s="145"/>
      <c r="D64" s="145"/>
      <c r="E64" s="145"/>
      <c r="F64" s="145"/>
      <c r="G64" s="145"/>
      <c r="H64" s="145"/>
      <c r="I64" s="146"/>
      <c r="J64" s="57"/>
    </row>
    <row r="65" spans="1:10" x14ac:dyDescent="0.25">
      <c r="A65" s="56"/>
      <c r="B65" s="12" t="s">
        <v>6</v>
      </c>
      <c r="C65" s="13"/>
      <c r="D65" s="14"/>
      <c r="E65" s="89">
        <v>44013</v>
      </c>
      <c r="F65" s="89">
        <v>44317</v>
      </c>
      <c r="G65" s="90">
        <v>44097</v>
      </c>
      <c r="H65" s="114" t="str">
        <f>IF(SUM(E65:G65)=0, "", IF($H$56=Lists!$D$8, IFERROR(MROUND(CONVERT(F65-E65,"day","yr")*12, 0.5)&amp;" mo.", ""), IF($H$56=Lists!$D$9, IFERROR(MROUND(CONVERT(G65-E65,"day","yr")*12, 0.5)&amp;" mo.", ""), IFERROR(MROUND(CONVERT(G65-F65,"day","yr")*12, 0.5)&amp;" mo.", ""))))</f>
        <v/>
      </c>
      <c r="I65" s="83"/>
      <c r="J65" s="57"/>
    </row>
    <row r="66" spans="1:10" x14ac:dyDescent="0.25">
      <c r="A66" s="56"/>
      <c r="B66" s="15" t="s">
        <v>7</v>
      </c>
      <c r="D66" s="16"/>
      <c r="E66" s="89">
        <v>44378</v>
      </c>
      <c r="F66" s="89">
        <v>44378</v>
      </c>
      <c r="G66" s="90">
        <v>44098</v>
      </c>
      <c r="H66" s="114" t="str">
        <f>IF(SUM(E66:G66)=0, "", IF($H$56=Lists!$D$8, IFERROR(MROUND(CONVERT(F66-E66,"day","yr")*12, 0.5)&amp;" mo.", ""), IF($H$56=Lists!$D$9, IFERROR(MROUND(CONVERT(G66-E66,"day","yr")*12, 0.5)&amp;" mo.", ""), IFERROR(MROUND(CONVERT(G66-F66,"day","yr")*12, 0.5)&amp;" mo.", ""))))</f>
        <v/>
      </c>
      <c r="I66" s="83"/>
      <c r="J66" s="57"/>
    </row>
    <row r="67" spans="1:10" x14ac:dyDescent="0.25">
      <c r="A67" s="56"/>
      <c r="B67" s="15" t="s">
        <v>163</v>
      </c>
      <c r="D67" s="16"/>
      <c r="E67" s="89"/>
      <c r="F67" s="89"/>
      <c r="G67" s="90"/>
      <c r="H67" s="114" t="str">
        <f>IF(SUM(E67:G67)=0, "", IF($H$56=Lists!$D$8, IFERROR(MROUND(CONVERT(F67-E67,"day","yr")*12, 0.5)&amp;" mo.", ""), IF($H$56=Lists!$D$9, IFERROR(MROUND(CONVERT(G67-E67,"day","yr")*12, 0.5)&amp;" mo.", ""), IFERROR(MROUND(CONVERT(G67-F67,"day","yr")*12, 0.5)&amp;" mo.", ""))))</f>
        <v/>
      </c>
      <c r="I67" s="83"/>
      <c r="J67" s="57"/>
    </row>
    <row r="68" spans="1:10" x14ac:dyDescent="0.25">
      <c r="A68" s="56"/>
      <c r="B68" s="15" t="s">
        <v>66</v>
      </c>
      <c r="D68" s="16"/>
      <c r="E68" s="89">
        <v>44652</v>
      </c>
      <c r="F68" s="89">
        <v>44378</v>
      </c>
      <c r="G68" s="90">
        <v>44536</v>
      </c>
      <c r="H68" s="114" t="str">
        <f>IF(SUM(E68:G68)=0, "", IF($H$56=Lists!$D$8, IFERROR(MROUND(CONVERT(F68-E68,"day","yr")*12, 0.5)&amp;" mo.", ""), IF($H$56=Lists!$D$9, IFERROR(MROUND(CONVERT(G68-E68,"day","yr")*12, 0.5)&amp;" mo.", ""), IFERROR(MROUND(CONVERT(G68-F68,"day","yr")*12, 0.5)&amp;" mo.", ""))))</f>
        <v>5 mo.</v>
      </c>
      <c r="I68" s="83"/>
      <c r="J68" s="57"/>
    </row>
    <row r="69" spans="1:10" x14ac:dyDescent="0.25">
      <c r="A69" s="56"/>
      <c r="B69" s="15" t="s">
        <v>8</v>
      </c>
      <c r="D69" s="16"/>
      <c r="E69" s="89">
        <v>45170</v>
      </c>
      <c r="F69" s="89">
        <v>45518</v>
      </c>
      <c r="G69" s="90">
        <v>45546</v>
      </c>
      <c r="H69" s="114" t="str">
        <f>IF(SUM(E69:G69)=0, "", IF($H$56=Lists!$D$8, IFERROR(MROUND(CONVERT(F69-E69,"day","yr")*12, 0.5)&amp;" mo.", ""), IF($H$56=Lists!$D$9, IFERROR(MROUND(CONVERT(G69-E69,"day","yr")*12, 0.5)&amp;" mo.", ""), IFERROR(MROUND(CONVERT(G69-F69,"day","yr")*12, 0.5)&amp;" mo.", ""))))</f>
        <v>1 mo.</v>
      </c>
      <c r="I69" s="83"/>
      <c r="J69" s="57"/>
    </row>
    <row r="70" spans="1:10" x14ac:dyDescent="0.25">
      <c r="A70" s="56"/>
      <c r="B70" s="18" t="s">
        <v>9</v>
      </c>
      <c r="C70" s="19"/>
      <c r="D70" s="20"/>
      <c r="E70" s="89"/>
      <c r="F70" s="89">
        <v>45731</v>
      </c>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53" t="s">
        <v>152</v>
      </c>
      <c r="B72" s="154"/>
      <c r="C72" s="154"/>
      <c r="D72" s="154"/>
      <c r="E72" s="154"/>
      <c r="F72" s="154"/>
      <c r="G72" s="154"/>
      <c r="H72" s="154"/>
      <c r="I72" s="154"/>
      <c r="J72" s="155"/>
    </row>
    <row r="73" spans="1:10" ht="9.9499999999999993" customHeight="1" thickTop="1" x14ac:dyDescent="0.25">
      <c r="A73" s="56"/>
      <c r="B73" s="33"/>
      <c r="C73" s="33"/>
      <c r="D73" s="33"/>
      <c r="E73" s="26"/>
      <c r="F73" s="26"/>
      <c r="G73" s="26"/>
      <c r="H73" s="27"/>
      <c r="I73" s="94"/>
      <c r="J73" s="57"/>
    </row>
    <row r="74" spans="1:10" ht="75" customHeight="1" x14ac:dyDescent="0.25">
      <c r="A74" s="56"/>
      <c r="B74" s="143" t="s">
        <v>176</v>
      </c>
      <c r="C74" s="143"/>
      <c r="D74" s="143"/>
      <c r="E74" s="74" t="s">
        <v>196</v>
      </c>
      <c r="F74" s="74" t="s">
        <v>197</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47" t="s">
        <v>11</v>
      </c>
      <c r="C75" s="148"/>
      <c r="D75" s="148"/>
      <c r="E75" s="148"/>
      <c r="F75" s="148"/>
      <c r="G75" s="148"/>
      <c r="H75" s="148"/>
      <c r="I75" s="149"/>
      <c r="J75" s="57"/>
    </row>
    <row r="76" spans="1:10" x14ac:dyDescent="0.25">
      <c r="A76" s="56"/>
      <c r="B76" s="164" t="s">
        <v>50</v>
      </c>
      <c r="C76" s="165"/>
      <c r="D76" s="166"/>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47" t="s">
        <v>12</v>
      </c>
      <c r="C78" s="148"/>
      <c r="D78" s="148"/>
      <c r="E78" s="148"/>
      <c r="F78" s="148"/>
      <c r="G78" s="148"/>
      <c r="H78" s="148"/>
      <c r="I78" s="149"/>
      <c r="J78" s="57"/>
    </row>
    <row r="79" spans="1:10" x14ac:dyDescent="0.25">
      <c r="A79" s="56"/>
      <c r="B79" s="12" t="s">
        <v>44</v>
      </c>
      <c r="C79" s="13"/>
      <c r="D79" s="14"/>
      <c r="E79" s="97">
        <v>296929</v>
      </c>
      <c r="F79" s="97">
        <v>254680</v>
      </c>
      <c r="G79" s="98">
        <v>283625.7</v>
      </c>
      <c r="H79" s="31">
        <f>IF($H$56=Lists!$D$8, IFERROR(F79-E79, ""), IF($H$56=Lists!$D$9, IFERROR(G79-E79, ""), IFERROR(G79-F79, "")))</f>
        <v>28945.700000000012</v>
      </c>
      <c r="I79" s="83"/>
      <c r="J79" s="57"/>
    </row>
    <row r="80" spans="1:10" x14ac:dyDescent="0.25">
      <c r="A80" s="56"/>
      <c r="B80" s="15" t="s">
        <v>164</v>
      </c>
      <c r="D80" s="16"/>
      <c r="E80" s="97">
        <v>0</v>
      </c>
      <c r="F80" s="97">
        <v>1499322</v>
      </c>
      <c r="G80" s="98">
        <v>1438369.72</v>
      </c>
      <c r="H80" s="31">
        <f>IF($H$56=Lists!$D$8, IFERROR(F80-E80, ""), IF($H$56=Lists!$D$9, IFERROR(G80-E80, ""), IFERROR(G80-F80, "")))</f>
        <v>-60952.280000000028</v>
      </c>
      <c r="I80" s="83"/>
      <c r="J80" s="57"/>
    </row>
    <row r="81" spans="1:10" x14ac:dyDescent="0.25">
      <c r="A81" s="56"/>
      <c r="B81" s="15" t="s">
        <v>166</v>
      </c>
      <c r="D81" s="16"/>
      <c r="E81" s="97">
        <v>290332</v>
      </c>
      <c r="F81" s="97">
        <v>1602677</v>
      </c>
      <c r="G81" s="98">
        <v>20224.64</v>
      </c>
      <c r="H81" s="31">
        <f>IF($H$56=Lists!$D$8, IFERROR(F81-E81, ""), IF($H$56=Lists!$D$9, IFERROR(G81-E81, ""), IFERROR(G81-F81, "")))</f>
        <v>-1582452.36</v>
      </c>
      <c r="I81" s="83"/>
      <c r="J81" s="57"/>
    </row>
    <row r="82" spans="1:10" x14ac:dyDescent="0.25">
      <c r="A82" s="56"/>
      <c r="B82" s="15" t="s">
        <v>165</v>
      </c>
      <c r="D82" s="16"/>
      <c r="E82" s="97">
        <v>0</v>
      </c>
      <c r="F82" s="97">
        <v>745512</v>
      </c>
      <c r="G82" s="97">
        <v>2097784.19</v>
      </c>
      <c r="H82" s="31">
        <f>IF($H$56=Lists!$D$8, IFERROR(F82-E82, ""), IF($H$56=Lists!$D$9, IFERROR(G82-E82, ""), IFERROR(G82-F82, "")))</f>
        <v>1352272.19</v>
      </c>
      <c r="I82" s="83"/>
      <c r="J82" s="57"/>
    </row>
    <row r="83" spans="1:10" x14ac:dyDescent="0.25">
      <c r="A83" s="56"/>
      <c r="B83" s="15" t="s">
        <v>167</v>
      </c>
      <c r="D83" s="16"/>
      <c r="E83" s="97">
        <v>212320</v>
      </c>
      <c r="F83" s="97">
        <f>914109-F82+58171</f>
        <v>226768</v>
      </c>
      <c r="G83" s="97">
        <v>317553.94</v>
      </c>
      <c r="H83" s="32">
        <f>IF($H$56=Lists!$D$8, IFERROR(F83-E83, ""), IF($H$56=Lists!$D$9, IFERROR(G83-E83, ""), IFERROR(G83-F83, "")))</f>
        <v>90785.94</v>
      </c>
      <c r="I83" s="83"/>
      <c r="J83" s="57"/>
    </row>
    <row r="84" spans="1:10" x14ac:dyDescent="0.25">
      <c r="A84" s="56"/>
      <c r="B84" s="15" t="s">
        <v>13</v>
      </c>
      <c r="D84" s="16"/>
      <c r="E84" s="97">
        <v>40843</v>
      </c>
      <c r="F84" s="97">
        <f>203912+12764</f>
        <v>216676</v>
      </c>
      <c r="G84" s="98"/>
      <c r="H84" s="31">
        <f>IF($H$56=Lists!$D$8, IFERROR(F84-E84, ""), IF($H$56=Lists!$D$9, IFERROR(G84-E84, ""), IFERROR(G84-F84, "")))</f>
        <v>-216676</v>
      </c>
      <c r="I84" s="99"/>
      <c r="J84" s="57"/>
    </row>
    <row r="85" spans="1:10" x14ac:dyDescent="0.25">
      <c r="A85" s="56"/>
      <c r="B85" s="205" t="s">
        <v>14</v>
      </c>
      <c r="C85" s="206"/>
      <c r="D85" s="207"/>
      <c r="E85" s="34">
        <f>SUM(E79:E84)</f>
        <v>840424</v>
      </c>
      <c r="F85" s="34">
        <f>SUM(F79:F84)</f>
        <v>4545635</v>
      </c>
      <c r="G85" s="34">
        <f>SUM(G79:G84)</f>
        <v>4157558.19</v>
      </c>
      <c r="H85" s="35">
        <f>IF($H$56=Lists!$D$8, IFERROR(F85-E85, ""), IF($H$56=Lists!$D$9, IFERROR(G85-E85, ""), IFERROR(G85-F85, "")))</f>
        <v>-388076.81000000006</v>
      </c>
      <c r="I85" s="100"/>
      <c r="J85" s="57"/>
    </row>
    <row r="86" spans="1:10" ht="9.9499999999999993" customHeight="1" x14ac:dyDescent="0.25">
      <c r="A86" s="56"/>
      <c r="J86" s="57"/>
    </row>
    <row r="87" spans="1:10" x14ac:dyDescent="0.25">
      <c r="A87" s="56"/>
      <c r="B87" s="147" t="s">
        <v>15</v>
      </c>
      <c r="C87" s="148"/>
      <c r="D87" s="148"/>
      <c r="E87" s="148"/>
      <c r="F87" s="148"/>
      <c r="G87" s="148"/>
      <c r="H87" s="148"/>
      <c r="I87" s="149"/>
      <c r="J87" s="57"/>
    </row>
    <row r="88" spans="1:10" ht="14.45" customHeight="1" x14ac:dyDescent="0.25">
      <c r="A88" s="56"/>
      <c r="B88" s="12" t="s">
        <v>45</v>
      </c>
      <c r="C88" s="13"/>
      <c r="D88" s="14"/>
      <c r="E88" s="97">
        <v>2289738</v>
      </c>
      <c r="F88" s="97">
        <f>2582284+1797134</f>
        <v>4379418</v>
      </c>
      <c r="G88" s="98">
        <v>5203498.92</v>
      </c>
      <c r="H88" s="36">
        <f>IF($H$56=Lists!$D$8, IFERROR(F88-E88, ""), IF($H$56=Lists!$D$9, IFERROR(G88-E88, ""), IFERROR(G88-F88, "")))</f>
        <v>824080.91999999993</v>
      </c>
      <c r="I88" s="83"/>
      <c r="J88" s="57"/>
    </row>
    <row r="89" spans="1:10" x14ac:dyDescent="0.25">
      <c r="A89" s="56"/>
      <c r="B89" s="15" t="s">
        <v>46</v>
      </c>
      <c r="D89" s="16"/>
      <c r="E89" s="97">
        <v>0</v>
      </c>
      <c r="F89" s="97">
        <v>996572</v>
      </c>
      <c r="G89" s="98"/>
      <c r="H89" s="36">
        <f>IF($H$56=Lists!$D$8, IFERROR(F89-E89, ""), IF($H$56=Lists!$D$9, IFERROR(G89-E89, ""), IFERROR(G89-F89, "")))</f>
        <v>-996572</v>
      </c>
      <c r="I89" s="99"/>
      <c r="J89" s="57"/>
    </row>
    <row r="90" spans="1:10" x14ac:dyDescent="0.25">
      <c r="A90" s="56"/>
      <c r="B90" s="15" t="s">
        <v>47</v>
      </c>
      <c r="D90" s="16"/>
      <c r="E90" s="97">
        <v>23484882</v>
      </c>
      <c r="F90" s="97">
        <v>29320238</v>
      </c>
      <c r="G90" s="97">
        <v>30714000.27</v>
      </c>
      <c r="H90" s="37">
        <f>IF($H$56=Lists!$D$8, IFERROR(F90-E90, ""), IF($H$56=Lists!$D$9, IFERROR(G90-E90, ""), IFERROR(G90-F90, "")))</f>
        <v>1393762.2699999996</v>
      </c>
      <c r="I90" s="99"/>
      <c r="J90" s="57"/>
    </row>
    <row r="91" spans="1:10" x14ac:dyDescent="0.25">
      <c r="A91" s="56"/>
      <c r="B91" s="202" t="s">
        <v>51</v>
      </c>
      <c r="C91" s="203"/>
      <c r="D91" s="204"/>
      <c r="E91" s="38">
        <f>SUM(E88:E90)</f>
        <v>25774620</v>
      </c>
      <c r="F91" s="38">
        <f t="shared" ref="F91:G91" si="5">SUM(F88:F90)</f>
        <v>34696228</v>
      </c>
      <c r="G91" s="38">
        <f t="shared" si="5"/>
        <v>35917499.189999998</v>
      </c>
      <c r="H91" s="36">
        <f>IF($H$56=Lists!$D$8, IFERROR(F91-E91, ""), IF($H$56=Lists!$D$9, IFERROR(G91-E91, ""), IFERROR(G91-F91, "")))</f>
        <v>1221271.1899999976</v>
      </c>
      <c r="I91" s="100"/>
      <c r="J91" s="57"/>
    </row>
    <row r="92" spans="1:10" x14ac:dyDescent="0.25">
      <c r="A92" s="56"/>
      <c r="B92" s="15" t="s">
        <v>48</v>
      </c>
      <c r="D92" s="16"/>
      <c r="E92" s="97">
        <f>1127258+1290650</f>
        <v>2417908</v>
      </c>
      <c r="F92" s="97">
        <v>1590277</v>
      </c>
      <c r="G92" s="98">
        <v>195076.19</v>
      </c>
      <c r="H92" s="36">
        <f>IF($H$56=Lists!$D$8, IFERROR(F92-E92, ""), IF($H$56=Lists!$D$9, IFERROR(G92-E92, ""), IFERROR(G92-F92, "")))</f>
        <v>-1395200.81</v>
      </c>
      <c r="I92" s="99"/>
      <c r="J92" s="57"/>
    </row>
    <row r="93" spans="1:10" x14ac:dyDescent="0.25">
      <c r="A93" s="56"/>
      <c r="B93" s="15" t="s">
        <v>49</v>
      </c>
      <c r="D93" s="16"/>
      <c r="E93" s="97"/>
      <c r="F93" s="97"/>
      <c r="G93" s="97"/>
      <c r="H93" s="36">
        <f>IF($H$56=Lists!$D$8, IFERROR(F93-E93, ""), IF($H$56=Lists!$D$9, IFERROR(G93-E93, ""), IFERROR(G93-F93, "")))</f>
        <v>0</v>
      </c>
      <c r="I93" s="99"/>
      <c r="J93" s="57"/>
    </row>
    <row r="94" spans="1:10" x14ac:dyDescent="0.25">
      <c r="A94" s="56"/>
      <c r="B94" s="15" t="s">
        <v>40</v>
      </c>
      <c r="D94" s="16"/>
      <c r="E94" s="97">
        <v>3155752</v>
      </c>
      <c r="F94" s="97">
        <v>3628651</v>
      </c>
      <c r="G94" s="97">
        <v>4156026.53</v>
      </c>
      <c r="H94" s="36">
        <f>IF($H$56=Lists!$D$8, IFERROR(F94-E94, ""), IF($H$56=Lists!$D$9, IFERROR(G94-E94, ""), IFERROR(G94-F94, "")))</f>
        <v>527375.5299999998</v>
      </c>
      <c r="I94" s="99"/>
      <c r="J94" s="57"/>
    </row>
    <row r="95" spans="1:10" x14ac:dyDescent="0.25">
      <c r="A95" s="56"/>
      <c r="B95" s="15" t="str">
        <f>IF(C53=Lists!J3, "GCCM Costs", IF(C53=Lists!J4, "Design-Build Costs", ""))</f>
        <v>Design-Build Costs</v>
      </c>
      <c r="D95" s="16"/>
      <c r="E95" s="97">
        <v>3683752</v>
      </c>
      <c r="F95" s="97"/>
      <c r="G95" s="97">
        <v>1640707.17</v>
      </c>
      <c r="H95" s="36">
        <f>IF($H$56=Lists!$D$8, IFERROR(F95-E95, ""), IF($H$56=Lists!$D$9, IFERROR(G95-E95, ""), IFERROR(G95-F95, "")))</f>
        <v>1640707.17</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205" t="s">
        <v>52</v>
      </c>
      <c r="C97" s="206"/>
      <c r="D97" s="207"/>
      <c r="E97" s="38">
        <f>SUM(E91:E96)</f>
        <v>35032032</v>
      </c>
      <c r="F97" s="38">
        <f t="shared" ref="F97:G97" si="6">SUM(F91:F96)</f>
        <v>39915156</v>
      </c>
      <c r="G97" s="38">
        <f t="shared" si="6"/>
        <v>41909309.079999998</v>
      </c>
      <c r="H97" s="39">
        <f>IF($H$56=Lists!$D$8, IFERROR(F97-E97, ""), IF($H$56=Lists!$D$9, IFERROR(G97-E97, ""), IFERROR(G97-F97, "")))</f>
        <v>1994153.0799999982</v>
      </c>
      <c r="I97" s="84"/>
      <c r="J97" s="57"/>
    </row>
    <row r="98" spans="1:10" ht="9.9499999999999993" customHeight="1" x14ac:dyDescent="0.25">
      <c r="A98" s="56"/>
      <c r="J98" s="57"/>
    </row>
    <row r="99" spans="1:10" x14ac:dyDescent="0.25">
      <c r="A99" s="56"/>
      <c r="B99" s="147" t="s">
        <v>16</v>
      </c>
      <c r="C99" s="148"/>
      <c r="D99" s="148"/>
      <c r="E99" s="148"/>
      <c r="F99" s="148"/>
      <c r="G99" s="148"/>
      <c r="H99" s="148"/>
      <c r="I99" s="149"/>
      <c r="J99" s="57"/>
    </row>
    <row r="100" spans="1:10" x14ac:dyDescent="0.25">
      <c r="A100" s="56"/>
      <c r="B100" s="40" t="s">
        <v>17</v>
      </c>
      <c r="D100" s="16"/>
      <c r="E100" s="101">
        <v>2896608</v>
      </c>
      <c r="F100" s="101">
        <v>2851451</v>
      </c>
      <c r="G100" s="102">
        <v>1699721.13</v>
      </c>
      <c r="H100" s="41">
        <f>IF($H$56=Lists!$D$8, IFERROR(F100-E100, ""), IF($H$56=Lists!$D$9, IFERROR(G100-E100, ""), IFERROR(G100-F100, "")))</f>
        <v>-1151729.8700000001</v>
      </c>
      <c r="I100" s="103"/>
      <c r="J100" s="104"/>
    </row>
    <row r="101" spans="1:10" x14ac:dyDescent="0.25">
      <c r="A101" s="56"/>
      <c r="B101" s="40" t="s">
        <v>18</v>
      </c>
      <c r="D101" s="16"/>
      <c r="E101" s="101">
        <v>201985</v>
      </c>
      <c r="F101" s="101">
        <v>208801</v>
      </c>
      <c r="G101" s="102">
        <v>187920</v>
      </c>
      <c r="H101" s="41">
        <f>IF($H$56=Lists!$D$8, IFERROR(F101-E101, ""), IF($H$56=Lists!$D$9, IFERROR(G101-E101, ""), IFERROR(G101-F101, "")))</f>
        <v>-20881</v>
      </c>
      <c r="I101" s="103"/>
      <c r="J101" s="104"/>
    </row>
    <row r="102" spans="1:10" x14ac:dyDescent="0.25">
      <c r="A102" s="56"/>
      <c r="B102" s="40" t="s">
        <v>53</v>
      </c>
      <c r="D102" s="16"/>
      <c r="E102" s="97">
        <v>265400</v>
      </c>
      <c r="F102" s="97">
        <v>125235</v>
      </c>
      <c r="G102" s="98">
        <v>549466.5</v>
      </c>
      <c r="H102" s="42">
        <f>IF($H$56=Lists!$D$8, IFERROR(F102-E102, ""), IF($H$56=Lists!$D$9, IFERROR(G102-E102, ""), IFERROR(G102-F102, "")))</f>
        <v>424231.5</v>
      </c>
      <c r="I102" s="83"/>
      <c r="J102" s="57"/>
    </row>
    <row r="103" spans="1:10" x14ac:dyDescent="0.25">
      <c r="A103" s="56"/>
      <c r="B103" s="40" t="s">
        <v>147</v>
      </c>
      <c r="D103" s="16"/>
      <c r="E103" s="97">
        <v>1362551</v>
      </c>
      <c r="F103" s="97">
        <f>559187+88584</f>
        <v>647771</v>
      </c>
      <c r="G103" s="105">
        <v>1000715.13</v>
      </c>
      <c r="H103" s="43">
        <f>IF($H$56=Lists!$D$8, IFERROR(F103-E103, ""), IF($H$56=Lists!$D$9, IFERROR(G103-E103, ""), IFERROR(G103-F103, "")))</f>
        <v>352944.13</v>
      </c>
      <c r="I103" s="103"/>
      <c r="J103" s="104"/>
    </row>
    <row r="104" spans="1:10" ht="15.75" thickBot="1" x14ac:dyDescent="0.3">
      <c r="A104" s="56"/>
      <c r="B104" s="208" t="s">
        <v>54</v>
      </c>
      <c r="C104" s="209"/>
      <c r="D104" s="210"/>
      <c r="E104" s="44">
        <f>SUM(E100:E103)</f>
        <v>4726544</v>
      </c>
      <c r="F104" s="44">
        <f>SUM(F100:F103)</f>
        <v>3833258</v>
      </c>
      <c r="G104" s="44">
        <f>SUM(G100:G103)</f>
        <v>3437822.76</v>
      </c>
      <c r="H104" s="39">
        <f>IF($H$56=Lists!$D$8, IFERROR(F104-E104, ""), IF($H$56=Lists!$D$9, IFERROR(G104-E104, ""), IFERROR(G104-F104, "")))</f>
        <v>-395435.24000000022</v>
      </c>
      <c r="I104" s="106"/>
      <c r="J104" s="104"/>
    </row>
    <row r="105" spans="1:10" ht="20.25" thickTop="1" thickBot="1" x14ac:dyDescent="0.35">
      <c r="A105" s="56"/>
      <c r="B105" s="107" t="s">
        <v>145</v>
      </c>
      <c r="C105" s="108"/>
      <c r="D105" s="108"/>
      <c r="E105" s="109">
        <f>SUM(E76,E85,E97,E104)</f>
        <v>40599000</v>
      </c>
      <c r="F105" s="109">
        <f>SUM(F76,F85,F97,F104)</f>
        <v>48294049</v>
      </c>
      <c r="G105" s="109">
        <f>SUM(G76,G85,G97,G104)</f>
        <v>49504690.029999994</v>
      </c>
      <c r="H105" s="109">
        <f>SUM(H76,H85,H97,H104)</f>
        <v>1210641.0299999979</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50" t="str">
        <f>IF(ReportType=Lists!$O$2, "", "Close-Out Information")</f>
        <v/>
      </c>
      <c r="C107" s="151"/>
      <c r="D107" s="151"/>
      <c r="E107" s="151"/>
      <c r="F107" s="151"/>
      <c r="G107" s="151"/>
      <c r="H107" s="151"/>
      <c r="I107" s="152"/>
      <c r="J107" s="61"/>
    </row>
    <row r="108" spans="1:10" s="1" customFormat="1" x14ac:dyDescent="0.25">
      <c r="A108" s="60"/>
      <c r="B108" s="47"/>
      <c r="C108" s="218"/>
      <c r="D108" s="218"/>
      <c r="E108" s="218" t="str">
        <f>IF(ReportType=Lists!$O$2, "", "NOTES")</f>
        <v/>
      </c>
      <c r="F108" s="218"/>
      <c r="G108" s="218"/>
      <c r="H108" s="218"/>
      <c r="I108" s="163"/>
      <c r="J108" s="61"/>
    </row>
    <row r="109" spans="1:10" ht="15" customHeight="1" x14ac:dyDescent="0.25">
      <c r="A109" s="56"/>
      <c r="B109" s="80" t="str">
        <f>IF(ReportType=Lists!$O$2, "", "Number of Change Orders")</f>
        <v/>
      </c>
      <c r="C109" s="211"/>
      <c r="D109" s="212"/>
      <c r="E109" s="215"/>
      <c r="F109" s="216"/>
      <c r="G109" s="216"/>
      <c r="H109" s="216"/>
      <c r="I109" s="217"/>
      <c r="J109" s="57"/>
    </row>
    <row r="110" spans="1:10" ht="15" customHeight="1" x14ac:dyDescent="0.25">
      <c r="A110" s="56"/>
      <c r="B110" s="80" t="str">
        <f>IF(ReportType=Lists!$O$2, "", "Total Value of Change Orders")</f>
        <v/>
      </c>
      <c r="C110" s="219"/>
      <c r="D110" s="220"/>
      <c r="E110" s="120"/>
      <c r="F110" s="121"/>
      <c r="G110" s="121"/>
      <c r="H110" s="121"/>
      <c r="I110" s="122"/>
      <c r="J110" s="57"/>
    </row>
    <row r="111" spans="1:10" ht="15" customHeight="1" x14ac:dyDescent="0.25">
      <c r="A111" s="56"/>
      <c r="B111" s="80" t="str">
        <f>IF(ReportType=Lists!$O$2, "", "Outstanding Liabilities")</f>
        <v/>
      </c>
      <c r="C111" s="219"/>
      <c r="D111" s="220"/>
      <c r="E111" s="120"/>
      <c r="F111" s="121"/>
      <c r="G111" s="121"/>
      <c r="H111" s="121"/>
      <c r="I111" s="122"/>
      <c r="J111" s="57"/>
    </row>
    <row r="112" spans="1:10" x14ac:dyDescent="0.25">
      <c r="A112" s="56"/>
      <c r="B112" s="18" t="str">
        <f>IF(ReportType=Lists!$O$2, "", "Unsettled Claims")</f>
        <v/>
      </c>
      <c r="C112" s="213"/>
      <c r="D112" s="214"/>
      <c r="E112" s="215"/>
      <c r="F112" s="216"/>
      <c r="G112" s="216"/>
      <c r="H112" s="216"/>
      <c r="I112" s="217"/>
      <c r="J112" s="57"/>
    </row>
    <row r="113" spans="1:10" ht="9.9499999999999993" customHeight="1" x14ac:dyDescent="0.25">
      <c r="A113" s="56"/>
      <c r="J113" s="57"/>
    </row>
    <row r="114" spans="1:10" ht="15.75" thickBot="1" x14ac:dyDescent="0.3">
      <c r="A114" s="56"/>
      <c r="B114" s="1" t="s">
        <v>20</v>
      </c>
      <c r="J114" s="57"/>
    </row>
    <row r="115" spans="1:10" x14ac:dyDescent="0.25">
      <c r="A115" s="56"/>
      <c r="B115" s="193" t="s">
        <v>224</v>
      </c>
      <c r="C115" s="194"/>
      <c r="D115" s="194"/>
      <c r="E115" s="194"/>
      <c r="F115" s="194"/>
      <c r="G115" s="194"/>
      <c r="H115" s="194"/>
      <c r="I115" s="195"/>
      <c r="J115" s="57"/>
    </row>
    <row r="116" spans="1:10" x14ac:dyDescent="0.25">
      <c r="A116" s="56"/>
      <c r="B116" s="196"/>
      <c r="C116" s="197"/>
      <c r="D116" s="197"/>
      <c r="E116" s="197"/>
      <c r="F116" s="197"/>
      <c r="G116" s="197"/>
      <c r="H116" s="197"/>
      <c r="I116" s="198"/>
      <c r="J116" s="57"/>
    </row>
    <row r="117" spans="1:10" x14ac:dyDescent="0.25">
      <c r="A117" s="56"/>
      <c r="B117" s="196"/>
      <c r="C117" s="197"/>
      <c r="D117" s="197"/>
      <c r="E117" s="197"/>
      <c r="F117" s="197"/>
      <c r="G117" s="197"/>
      <c r="H117" s="197"/>
      <c r="I117" s="198"/>
      <c r="J117" s="57"/>
    </row>
    <row r="118" spans="1:10" x14ac:dyDescent="0.25">
      <c r="A118" s="56"/>
      <c r="B118" s="196"/>
      <c r="C118" s="197"/>
      <c r="D118" s="197"/>
      <c r="E118" s="197"/>
      <c r="F118" s="197"/>
      <c r="G118" s="197"/>
      <c r="H118" s="197"/>
      <c r="I118" s="198"/>
      <c r="J118" s="57"/>
    </row>
    <row r="119" spans="1:10" x14ac:dyDescent="0.25">
      <c r="A119" s="56"/>
      <c r="B119" s="196"/>
      <c r="C119" s="197"/>
      <c r="D119" s="197"/>
      <c r="E119" s="197"/>
      <c r="F119" s="197"/>
      <c r="G119" s="197"/>
      <c r="H119" s="197"/>
      <c r="I119" s="198"/>
      <c r="J119" s="57"/>
    </row>
    <row r="120" spans="1:10" x14ac:dyDescent="0.25">
      <c r="A120" s="56"/>
      <c r="B120" s="196"/>
      <c r="C120" s="197"/>
      <c r="D120" s="197"/>
      <c r="E120" s="197"/>
      <c r="F120" s="197"/>
      <c r="G120" s="197"/>
      <c r="H120" s="197"/>
      <c r="I120" s="198"/>
      <c r="J120" s="57"/>
    </row>
    <row r="121" spans="1:10" x14ac:dyDescent="0.25">
      <c r="A121" s="56"/>
      <c r="B121" s="196"/>
      <c r="C121" s="197"/>
      <c r="D121" s="197"/>
      <c r="E121" s="197"/>
      <c r="F121" s="197"/>
      <c r="G121" s="197"/>
      <c r="H121" s="197"/>
      <c r="I121" s="198"/>
      <c r="J121" s="57"/>
    </row>
    <row r="122" spans="1:10" x14ac:dyDescent="0.25">
      <c r="A122" s="56"/>
      <c r="B122" s="196"/>
      <c r="C122" s="197"/>
      <c r="D122" s="197"/>
      <c r="E122" s="197"/>
      <c r="F122" s="197"/>
      <c r="G122" s="197"/>
      <c r="H122" s="197"/>
      <c r="I122" s="198"/>
      <c r="J122" s="57"/>
    </row>
    <row r="123" spans="1:10" x14ac:dyDescent="0.25">
      <c r="A123" s="56"/>
      <c r="B123" s="196"/>
      <c r="C123" s="197"/>
      <c r="D123" s="197"/>
      <c r="E123" s="197"/>
      <c r="F123" s="197"/>
      <c r="G123" s="197"/>
      <c r="H123" s="197"/>
      <c r="I123" s="198"/>
      <c r="J123" s="57"/>
    </row>
    <row r="124" spans="1:10" x14ac:dyDescent="0.25">
      <c r="A124" s="56"/>
      <c r="B124" s="196"/>
      <c r="C124" s="197"/>
      <c r="D124" s="197"/>
      <c r="E124" s="197"/>
      <c r="F124" s="197"/>
      <c r="G124" s="197"/>
      <c r="H124" s="197"/>
      <c r="I124" s="198"/>
      <c r="J124" s="57"/>
    </row>
    <row r="125" spans="1:10" x14ac:dyDescent="0.25">
      <c r="A125" s="56"/>
      <c r="B125" s="196"/>
      <c r="C125" s="197"/>
      <c r="D125" s="197"/>
      <c r="E125" s="197"/>
      <c r="F125" s="197"/>
      <c r="G125" s="197"/>
      <c r="H125" s="197"/>
      <c r="I125" s="198"/>
      <c r="J125" s="57"/>
    </row>
    <row r="126" spans="1:10" x14ac:dyDescent="0.25">
      <c r="A126" s="56"/>
      <c r="B126" s="196"/>
      <c r="C126" s="197"/>
      <c r="D126" s="197"/>
      <c r="E126" s="197"/>
      <c r="F126" s="197"/>
      <c r="G126" s="197"/>
      <c r="H126" s="197"/>
      <c r="I126" s="198"/>
      <c r="J126" s="57"/>
    </row>
    <row r="127" spans="1:10" x14ac:dyDescent="0.25">
      <c r="A127" s="56"/>
      <c r="B127" s="196"/>
      <c r="C127" s="197"/>
      <c r="D127" s="197"/>
      <c r="E127" s="197"/>
      <c r="F127" s="197"/>
      <c r="G127" s="197"/>
      <c r="H127" s="197"/>
      <c r="I127" s="198"/>
      <c r="J127" s="57"/>
    </row>
    <row r="128" spans="1:10" x14ac:dyDescent="0.25">
      <c r="A128" s="56"/>
      <c r="B128" s="196"/>
      <c r="C128" s="197"/>
      <c r="D128" s="197"/>
      <c r="E128" s="197"/>
      <c r="F128" s="197"/>
      <c r="G128" s="197"/>
      <c r="H128" s="197"/>
      <c r="I128" s="198"/>
      <c r="J128" s="57"/>
    </row>
    <row r="129" spans="1:10" x14ac:dyDescent="0.25">
      <c r="A129" s="56"/>
      <c r="B129" s="196"/>
      <c r="C129" s="197"/>
      <c r="D129" s="197"/>
      <c r="E129" s="197"/>
      <c r="F129" s="197"/>
      <c r="G129" s="197"/>
      <c r="H129" s="197"/>
      <c r="I129" s="198"/>
      <c r="J129" s="57"/>
    </row>
    <row r="130" spans="1:10" x14ac:dyDescent="0.25">
      <c r="A130" s="56"/>
      <c r="B130" s="196"/>
      <c r="C130" s="197"/>
      <c r="D130" s="197"/>
      <c r="E130" s="197"/>
      <c r="F130" s="197"/>
      <c r="G130" s="197"/>
      <c r="H130" s="197"/>
      <c r="I130" s="198"/>
      <c r="J130" s="57"/>
    </row>
    <row r="131" spans="1:10" x14ac:dyDescent="0.25">
      <c r="A131" s="56"/>
      <c r="B131" s="196"/>
      <c r="C131" s="197"/>
      <c r="D131" s="197"/>
      <c r="E131" s="197"/>
      <c r="F131" s="197"/>
      <c r="G131" s="197"/>
      <c r="H131" s="197"/>
      <c r="I131" s="198"/>
      <c r="J131" s="57"/>
    </row>
    <row r="132" spans="1:10" x14ac:dyDescent="0.25">
      <c r="A132" s="56"/>
      <c r="B132" s="196"/>
      <c r="C132" s="197"/>
      <c r="D132" s="197"/>
      <c r="E132" s="197"/>
      <c r="F132" s="197"/>
      <c r="G132" s="197"/>
      <c r="H132" s="197"/>
      <c r="I132" s="198"/>
      <c r="J132" s="57"/>
    </row>
    <row r="133" spans="1:10" x14ac:dyDescent="0.25">
      <c r="A133" s="56"/>
      <c r="B133" s="196"/>
      <c r="C133" s="197"/>
      <c r="D133" s="197"/>
      <c r="E133" s="197"/>
      <c r="F133" s="197"/>
      <c r="G133" s="197"/>
      <c r="H133" s="197"/>
      <c r="I133" s="198"/>
      <c r="J133" s="57"/>
    </row>
    <row r="134" spans="1:10" ht="15.75" thickBot="1" x14ac:dyDescent="0.3">
      <c r="A134" s="56"/>
      <c r="B134" s="199"/>
      <c r="C134" s="200"/>
      <c r="D134" s="200"/>
      <c r="E134" s="200"/>
      <c r="F134" s="200"/>
      <c r="G134" s="200"/>
      <c r="H134" s="200"/>
      <c r="I134" s="201"/>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J99">
    <cfRule type="expression" dxfId="4" priority="5">
      <formula>CELL("PROTECT", A1)=0</formula>
    </cfRule>
  </conditionalFormatting>
  <conditionalFormatting sqref="A100:J103">
    <cfRule type="expression" dxfId="3" priority="1">
      <formula>CELL("PROTECT", A100)=0</formula>
    </cfRule>
  </conditionalFormatting>
  <conditionalFormatting sqref="A104:J109 A110:C111 E110:J111 A112:J135">
    <cfRule type="expression" dxfId="2" priority="17">
      <formula>CELL("PROTECT", A104)=0</formula>
    </cfRule>
  </conditionalFormatting>
  <conditionalFormatting sqref="E95:I96">
    <cfRule type="expression" dxfId="0" priority="4">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01B191FE-16D0-4EC7-99F7-1FF72DF199A6}"/>
  </hyperlinks>
  <printOptions horizontalCentered="1"/>
  <pageMargins left="0.45" right="0.45" top="0.5" bottom="0.5" header="0.3" footer="0.3"/>
  <pageSetup scale="62"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5"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358B2-EC7E-488C-8196-E080570ECD88}">
  <dimension ref="A1:AE3"/>
  <sheetViews>
    <sheetView showGridLines="0" topLeftCell="B55" zoomScaleNormal="100" workbookViewId="0">
      <selection activeCell="I87" sqref="I87"/>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1" t="s">
        <v>204</v>
      </c>
      <c r="B1" s="221"/>
      <c r="C1" s="221"/>
      <c r="D1" s="221"/>
      <c r="E1" s="221"/>
      <c r="F1" s="221"/>
      <c r="G1" s="221"/>
      <c r="H1" s="221"/>
      <c r="I1" s="221"/>
      <c r="J1" s="221"/>
      <c r="K1" s="221"/>
      <c r="L1" s="221"/>
      <c r="M1" s="221"/>
      <c r="N1" s="221"/>
      <c r="O1" s="221"/>
      <c r="P1" s="221"/>
      <c r="Q1" s="221"/>
      <c r="R1" s="221"/>
      <c r="S1" s="127"/>
      <c r="T1" s="126"/>
      <c r="U1" s="126"/>
      <c r="V1" s="126"/>
      <c r="W1" s="126"/>
      <c r="X1" s="126"/>
      <c r="Y1" s="126"/>
      <c r="Z1" s="126"/>
      <c r="AA1" s="126"/>
      <c r="AB1" s="126"/>
      <c r="AC1" s="126"/>
      <c r="AD1" s="126"/>
      <c r="AE1" s="126"/>
    </row>
    <row r="2" spans="1:31" ht="15" customHeight="1" x14ac:dyDescent="0.35">
      <c r="A2" s="221"/>
      <c r="B2" s="221"/>
      <c r="C2" s="221"/>
      <c r="D2" s="221"/>
      <c r="E2" s="221"/>
      <c r="F2" s="221"/>
      <c r="G2" s="221"/>
      <c r="H2" s="221"/>
      <c r="I2" s="221"/>
      <c r="J2" s="221"/>
      <c r="K2" s="221"/>
      <c r="L2" s="221"/>
      <c r="M2" s="221"/>
      <c r="N2" s="221"/>
      <c r="O2" s="221"/>
      <c r="P2" s="221"/>
      <c r="Q2" s="221"/>
      <c r="R2" s="221"/>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46D76-0A12-4BB4-A9E1-8009D33E93FD}">
  <dimension ref="A1:AE3"/>
  <sheetViews>
    <sheetView showGridLines="0" zoomScaleNormal="100" workbookViewId="0">
      <selection activeCell="B22" sqref="B22:Q45"/>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1" t="s">
        <v>204</v>
      </c>
      <c r="B1" s="221"/>
      <c r="C1" s="221"/>
      <c r="D1" s="221"/>
      <c r="E1" s="221"/>
      <c r="F1" s="221"/>
      <c r="G1" s="221"/>
      <c r="H1" s="221"/>
      <c r="I1" s="221"/>
      <c r="J1" s="221"/>
      <c r="K1" s="221"/>
      <c r="L1" s="221"/>
      <c r="M1" s="221"/>
      <c r="N1" s="221"/>
      <c r="O1" s="221"/>
      <c r="P1" s="221"/>
      <c r="Q1" s="221"/>
      <c r="R1" s="221"/>
      <c r="S1" s="127"/>
      <c r="T1" s="126"/>
      <c r="U1" s="126"/>
      <c r="V1" s="126"/>
      <c r="W1" s="126"/>
      <c r="X1" s="126"/>
      <c r="Y1" s="126"/>
      <c r="Z1" s="126"/>
      <c r="AA1" s="126"/>
      <c r="AB1" s="126"/>
      <c r="AC1" s="126"/>
      <c r="AD1" s="126"/>
      <c r="AE1" s="126"/>
    </row>
    <row r="2" spans="1:31" ht="15" customHeight="1" x14ac:dyDescent="0.35">
      <c r="A2" s="221"/>
      <c r="B2" s="221"/>
      <c r="C2" s="221"/>
      <c r="D2" s="221"/>
      <c r="E2" s="221"/>
      <c r="F2" s="221"/>
      <c r="G2" s="221"/>
      <c r="H2" s="221"/>
      <c r="I2" s="221"/>
      <c r="J2" s="221"/>
      <c r="K2" s="221"/>
      <c r="L2" s="221"/>
      <c r="M2" s="221"/>
      <c r="N2" s="221"/>
      <c r="O2" s="221"/>
      <c r="P2" s="221"/>
      <c r="Q2" s="221"/>
      <c r="R2" s="221"/>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activeCell="T18" sqref="T18"/>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1" t="s">
        <v>204</v>
      </c>
      <c r="B1" s="221"/>
      <c r="C1" s="221"/>
      <c r="D1" s="221"/>
      <c r="E1" s="221"/>
      <c r="F1" s="221"/>
      <c r="G1" s="221"/>
      <c r="H1" s="221"/>
      <c r="I1" s="221"/>
      <c r="J1" s="221"/>
      <c r="K1" s="221"/>
      <c r="L1" s="221"/>
      <c r="M1" s="221"/>
      <c r="N1" s="221"/>
      <c r="O1" s="221"/>
      <c r="P1" s="221"/>
      <c r="Q1" s="221"/>
      <c r="R1" s="221"/>
      <c r="S1" s="127"/>
      <c r="T1" s="126"/>
      <c r="U1" s="126"/>
      <c r="V1" s="126"/>
      <c r="W1" s="126"/>
      <c r="X1" s="126"/>
      <c r="Y1" s="126"/>
      <c r="Z1" s="126"/>
      <c r="AA1" s="126"/>
      <c r="AB1" s="126"/>
      <c r="AC1" s="126"/>
      <c r="AD1" s="126"/>
      <c r="AE1" s="126"/>
    </row>
    <row r="2" spans="1:31" ht="15" customHeight="1" x14ac:dyDescent="0.35">
      <c r="A2" s="221"/>
      <c r="B2" s="221"/>
      <c r="C2" s="221"/>
      <c r="D2" s="221"/>
      <c r="E2" s="221"/>
      <c r="F2" s="221"/>
      <c r="G2" s="221"/>
      <c r="H2" s="221"/>
      <c r="I2" s="221"/>
      <c r="J2" s="221"/>
      <c r="K2" s="221"/>
      <c r="L2" s="221"/>
      <c r="M2" s="221"/>
      <c r="N2" s="221"/>
      <c r="O2" s="221"/>
      <c r="P2" s="221"/>
      <c r="Q2" s="221"/>
      <c r="R2" s="221"/>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162D-171B-44AE-A9B6-178A72AB6676}">
  <dimension ref="A1:AE3"/>
  <sheetViews>
    <sheetView showGridLines="0" zoomScaleNormal="100" workbookViewId="0">
      <selection sqref="A1:R2"/>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21" t="s">
        <v>204</v>
      </c>
      <c r="B1" s="221"/>
      <c r="C1" s="221"/>
      <c r="D1" s="221"/>
      <c r="E1" s="221"/>
      <c r="F1" s="221"/>
      <c r="G1" s="221"/>
      <c r="H1" s="221"/>
      <c r="I1" s="221"/>
      <c r="J1" s="221"/>
      <c r="K1" s="221"/>
      <c r="L1" s="221"/>
      <c r="M1" s="221"/>
      <c r="N1" s="221"/>
      <c r="O1" s="221"/>
      <c r="P1" s="221"/>
      <c r="Q1" s="221"/>
      <c r="R1" s="221"/>
      <c r="S1" s="127"/>
      <c r="T1" s="126"/>
      <c r="U1" s="126"/>
      <c r="V1" s="126"/>
      <c r="W1" s="126"/>
      <c r="X1" s="126"/>
      <c r="Y1" s="126"/>
      <c r="Z1" s="126"/>
      <c r="AA1" s="126"/>
      <c r="AB1" s="126"/>
      <c r="AC1" s="126"/>
      <c r="AD1" s="126"/>
      <c r="AE1" s="126"/>
    </row>
    <row r="2" spans="1:31" ht="15" customHeight="1" x14ac:dyDescent="0.35">
      <c r="A2" s="221"/>
      <c r="B2" s="221"/>
      <c r="C2" s="221"/>
      <c r="D2" s="221"/>
      <c r="E2" s="221"/>
      <c r="F2" s="221"/>
      <c r="G2" s="221"/>
      <c r="H2" s="221"/>
      <c r="I2" s="221"/>
      <c r="J2" s="221"/>
      <c r="K2" s="221"/>
      <c r="L2" s="221"/>
      <c r="M2" s="221"/>
      <c r="N2" s="221"/>
      <c r="O2" s="221"/>
      <c r="P2" s="221"/>
      <c r="Q2" s="221"/>
      <c r="R2" s="221"/>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168</v>
      </c>
      <c r="N1" s="1"/>
      <c r="O1" s="1" t="s">
        <v>169</v>
      </c>
    </row>
    <row r="2" spans="2:15" ht="15" customHeight="1" x14ac:dyDescent="0.25">
      <c r="B2" t="s">
        <v>97</v>
      </c>
      <c r="D2" t="s">
        <v>138</v>
      </c>
      <c r="F2" t="s">
        <v>141</v>
      </c>
      <c r="H2" s="2" t="s">
        <v>23</v>
      </c>
      <c r="J2" t="s">
        <v>55</v>
      </c>
      <c r="M2" t="s">
        <v>206</v>
      </c>
      <c r="O2" t="s">
        <v>170</v>
      </c>
    </row>
    <row r="3" spans="2:15" ht="15" customHeight="1" x14ac:dyDescent="0.25">
      <c r="B3" t="s">
        <v>98</v>
      </c>
      <c r="D3" t="s">
        <v>139</v>
      </c>
      <c r="F3" t="s">
        <v>59</v>
      </c>
      <c r="H3" s="3" t="s">
        <v>24</v>
      </c>
      <c r="J3" t="s">
        <v>171</v>
      </c>
      <c r="M3" t="str">
        <f ca="1">TEXT(DATE(YEAR(TODAY()), MONTH(TODAY())+ROWS($M$2:$M3)-1, DAY(1)), "MMMM YYYY")</f>
        <v>July 2025</v>
      </c>
      <c r="O3" t="s">
        <v>146</v>
      </c>
    </row>
    <row r="4" spans="2:15" ht="15" customHeight="1" x14ac:dyDescent="0.25">
      <c r="B4" t="s">
        <v>99</v>
      </c>
      <c r="F4" t="s">
        <v>149</v>
      </c>
      <c r="H4" s="2" t="s">
        <v>25</v>
      </c>
      <c r="J4" t="s">
        <v>56</v>
      </c>
      <c r="M4" t="str">
        <f ca="1">TEXT(DATE(YEAR(TODAY()), MONTH(TODAY())+ROWS($M$2:$M4)-1, DAY(1)), "MMMM YYYY")</f>
        <v>August 2025</v>
      </c>
    </row>
    <row r="5" spans="2:15" ht="15" customHeight="1" x14ac:dyDescent="0.25">
      <c r="B5" t="s">
        <v>75</v>
      </c>
      <c r="H5" s="3" t="s">
        <v>26</v>
      </c>
      <c r="J5" t="s">
        <v>149</v>
      </c>
      <c r="M5" t="str">
        <f ca="1">TEXT(DATE(YEAR(TODAY()), MONTH(TODAY())+ROWS($M$2:$M5)-1, DAY(1)), "MMMM YYYY")</f>
        <v>September 2025</v>
      </c>
    </row>
    <row r="6" spans="2:15" ht="15" customHeight="1" x14ac:dyDescent="0.25">
      <c r="B6" t="s">
        <v>76</v>
      </c>
      <c r="H6" s="2" t="s">
        <v>22</v>
      </c>
      <c r="M6" t="str">
        <f ca="1">TEXT(DATE(YEAR(TODAY()), MONTH(TODAY())+ROWS($M$2:$M6)-1, DAY(1)), "MMMM YYYY")</f>
        <v>October 2025</v>
      </c>
    </row>
    <row r="7" spans="2:15" ht="15" customHeight="1" x14ac:dyDescent="0.25">
      <c r="B7" t="s">
        <v>100</v>
      </c>
      <c r="H7" s="3" t="s">
        <v>27</v>
      </c>
      <c r="M7" t="str">
        <f ca="1">TEXT(DATE(YEAR(TODAY()), MONTH(TODAY())+ROWS($M$2:$M7)-1, DAY(1)), "MMMM YYYY")</f>
        <v>November 2025</v>
      </c>
    </row>
    <row r="8" spans="2:15" ht="15" customHeight="1" x14ac:dyDescent="0.25">
      <c r="B8" t="s">
        <v>124</v>
      </c>
      <c r="D8" t="s">
        <v>172</v>
      </c>
      <c r="H8" s="2" t="s">
        <v>21</v>
      </c>
      <c r="M8" t="str">
        <f ca="1">TEXT(DATE(YEAR(TODAY()), MONTH(TODAY())+ROWS($M$2:$M8)-1, DAY(1)), "MMMM YYYY")</f>
        <v>December 2025</v>
      </c>
    </row>
    <row r="9" spans="2:15" ht="15" customHeight="1" x14ac:dyDescent="0.25">
      <c r="B9" t="s">
        <v>101</v>
      </c>
      <c r="D9" t="s">
        <v>173</v>
      </c>
      <c r="H9" s="3" t="s">
        <v>28</v>
      </c>
      <c r="M9" t="str">
        <f ca="1">TEXT(DATE(YEAR(TODAY()), MONTH(TODAY())+ROWS($M$2:$M9)-1, DAY(1)), "MMMM YYYY")</f>
        <v>January 2026</v>
      </c>
    </row>
    <row r="10" spans="2:15" ht="15" customHeight="1" x14ac:dyDescent="0.25">
      <c r="B10" t="s">
        <v>77</v>
      </c>
      <c r="D10" t="s">
        <v>195</v>
      </c>
      <c r="H10" s="2" t="s">
        <v>29</v>
      </c>
      <c r="M10" t="str">
        <f ca="1">TEXT(DATE(YEAR(TODAY()), MONTH(TODAY())+ROWS($M$2:$M10)-1, DAY(1)), "MMMM YYYY")</f>
        <v>February 2026</v>
      </c>
    </row>
    <row r="11" spans="2:15" ht="15" customHeight="1" x14ac:dyDescent="0.25">
      <c r="B11" t="s">
        <v>102</v>
      </c>
      <c r="H11" s="3" t="s">
        <v>30</v>
      </c>
      <c r="M11" t="str">
        <f ca="1">TEXT(DATE(YEAR(TODAY()), MONTH(TODAY())+ROWS($M$2:$M11)-1, DAY(1)), "MMMM YYYY")</f>
        <v>March 2026</v>
      </c>
    </row>
    <row r="12" spans="2:15" ht="15" customHeight="1" x14ac:dyDescent="0.25">
      <c r="B12" t="s">
        <v>103</v>
      </c>
      <c r="H12" s="3" t="s">
        <v>31</v>
      </c>
      <c r="M12" t="str">
        <f ca="1">TEXT(DATE(YEAR(TODAY()), MONTH(TODAY())+ROWS($M$2:$M12)-1, DAY(1)), "MMMM YYYY")</f>
        <v>April 2026</v>
      </c>
    </row>
    <row r="13" spans="2:15" ht="15" customHeight="1" x14ac:dyDescent="0.25">
      <c r="B13" t="s">
        <v>78</v>
      </c>
      <c r="H13" s="3" t="s">
        <v>32</v>
      </c>
      <c r="M13" t="str">
        <f ca="1">TEXT(DATE(YEAR(TODAY()), MONTH(TODAY())+ROWS($M$2:$M13)-1, DAY(1)), "MMMM YYYY")</f>
        <v>May 2026</v>
      </c>
    </row>
    <row r="14" spans="2:15" ht="15" customHeight="1" x14ac:dyDescent="0.25">
      <c r="B14" t="s">
        <v>104</v>
      </c>
      <c r="H14" s="2" t="s">
        <v>33</v>
      </c>
      <c r="M14" t="str">
        <f ca="1">TEXT(DATE(YEAR(TODAY()), MONTH(TODAY())+ROWS($M$2:$M14)-1, DAY(1)), "MMMM YYYY")</f>
        <v>June 2026</v>
      </c>
    </row>
    <row r="15" spans="2:15" ht="15" customHeight="1" x14ac:dyDescent="0.25">
      <c r="B15" t="s">
        <v>79</v>
      </c>
      <c r="H15" s="3" t="s">
        <v>34</v>
      </c>
      <c r="M15" t="str">
        <f ca="1">TEXT(DATE(YEAR(TODAY()), MONTH(TODAY())+ROWS($M$2:$M15)-1, DAY(1)), "MMMM YYYY")</f>
        <v>July 2026</v>
      </c>
    </row>
    <row r="16" spans="2:15" ht="15" customHeight="1" x14ac:dyDescent="0.25">
      <c r="B16" t="s">
        <v>105</v>
      </c>
      <c r="H16" s="2" t="s">
        <v>35</v>
      </c>
      <c r="M16" t="str">
        <f ca="1">TEXT(DATE(YEAR(TODAY()), MONTH(TODAY())+ROWS($M$2:$M16)-1, DAY(1)), "MMMM YYYY")</f>
        <v>August 2026</v>
      </c>
    </row>
    <row r="17" spans="2:13" ht="15" customHeight="1" x14ac:dyDescent="0.25">
      <c r="B17" t="s">
        <v>106</v>
      </c>
      <c r="H17" s="3" t="s">
        <v>36</v>
      </c>
      <c r="M17" t="str">
        <f ca="1">TEXT(DATE(YEAR(TODAY()), MONTH(TODAY())+ROWS($M$2:$M17)-1, DAY(1)), "MMMM YYYY")</f>
        <v>September 2026</v>
      </c>
    </row>
    <row r="18" spans="2:13" ht="15" customHeight="1" x14ac:dyDescent="0.25">
      <c r="B18" t="s">
        <v>107</v>
      </c>
      <c r="H18" s="2" t="s">
        <v>37</v>
      </c>
      <c r="M18" t="str">
        <f ca="1">TEXT(DATE(YEAR(TODAY()), MONTH(TODAY())+ROWS($M$2:$M18)-1, DAY(1)), "MMMM YYYY")</f>
        <v>October 2026</v>
      </c>
    </row>
    <row r="19" spans="2:13" ht="15" customHeight="1" x14ac:dyDescent="0.25">
      <c r="B19" t="s">
        <v>125</v>
      </c>
      <c r="H19" s="3" t="s">
        <v>38</v>
      </c>
      <c r="M19" t="str">
        <f ca="1">TEXT(DATE(YEAR(TODAY()), MONTH(TODAY())+ROWS($M$2:$M19)-1, DAY(1)), "MMMM YYYY")</f>
        <v>November 2026</v>
      </c>
    </row>
    <row r="20" spans="2:13" ht="15" customHeight="1" x14ac:dyDescent="0.25">
      <c r="B20" t="s">
        <v>80</v>
      </c>
      <c r="H20" s="2" t="s">
        <v>150</v>
      </c>
      <c r="M20" t="str">
        <f ca="1">TEXT(DATE(YEAR(TODAY()), MONTH(TODAY())+ROWS($M$2:$M20)-1, DAY(1)), "MMMM YYYY")</f>
        <v>December 2026</v>
      </c>
    </row>
    <row r="21" spans="2:13" ht="15" customHeight="1" x14ac:dyDescent="0.25">
      <c r="B21" t="s">
        <v>81</v>
      </c>
      <c r="H21" s="3">
        <v>2022</v>
      </c>
      <c r="M21" t="str">
        <f ca="1">TEXT(DATE(YEAR(TODAY()), MONTH(TODAY())+ROWS($M$2:$M21)-1, DAY(1)), "MMMM YYYY")</f>
        <v>January 2027</v>
      </c>
    </row>
    <row r="22" spans="2:13" ht="15" customHeight="1" x14ac:dyDescent="0.25">
      <c r="B22" t="s">
        <v>126</v>
      </c>
      <c r="H22" s="2" t="s">
        <v>151</v>
      </c>
      <c r="M22" t="str">
        <f ca="1">TEXT(DATE(YEAR(TODAY()), MONTH(TODAY())+ROWS($M$2:$M22)-1, DAY(1)), "MMMM YYYY")</f>
        <v>February 2027</v>
      </c>
    </row>
    <row r="23" spans="2:13" ht="15" customHeight="1" x14ac:dyDescent="0.25">
      <c r="B23" t="s">
        <v>108</v>
      </c>
      <c r="H23" s="3">
        <v>2024</v>
      </c>
      <c r="M23" t="str">
        <f ca="1">TEXT(DATE(YEAR(TODAY()), MONTH(TODAY())+ROWS($M$2:$M23)-1, DAY(1)), "MMMM YYYY")</f>
        <v>March 2027</v>
      </c>
    </row>
    <row r="24" spans="2:13" ht="15" customHeight="1" x14ac:dyDescent="0.25">
      <c r="B24" t="s">
        <v>82</v>
      </c>
      <c r="M24" t="str">
        <f ca="1">TEXT(DATE(YEAR(TODAY()), MONTH(TODAY())+ROWS($M$2:$M24)-1, DAY(1)), "MMMM YYYY")</f>
        <v>April 2027</v>
      </c>
    </row>
    <row r="25" spans="2:13" ht="15" customHeight="1" x14ac:dyDescent="0.25">
      <c r="B25" t="s">
        <v>127</v>
      </c>
      <c r="H25" s="3"/>
      <c r="M25" t="str">
        <f ca="1">TEXT(DATE(YEAR(TODAY()), MONTH(TODAY())+ROWS($M$2:$M25)-1, DAY(1)), "MMMM YYYY")</f>
        <v>May 2027</v>
      </c>
    </row>
    <row r="26" spans="2:13" ht="15" customHeight="1" x14ac:dyDescent="0.25">
      <c r="B26" t="s">
        <v>128</v>
      </c>
      <c r="M26" t="str">
        <f ca="1">TEXT(DATE(YEAR(TODAY()), MONTH(TODAY())+ROWS($M$2:$M26)-1, DAY(1)), "MMMM YYYY")</f>
        <v>June 2027</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QuickStartGuide</vt:lpstr>
      <vt:lpstr>Major Project Report</vt:lpstr>
      <vt:lpstr>Photo Gallery-Dec2024</vt:lpstr>
      <vt:lpstr>Photo Gallery-jun2024</vt:lpstr>
      <vt:lpstr>Photo Gallery-dec2023</vt:lpstr>
      <vt:lpstr>Photo Gallery-jun2023</vt:lpstr>
      <vt:lpstr>Lists</vt:lpstr>
      <vt:lpstr>'Major Project Report'!Print_Area</vt:lpstr>
      <vt:lpstr>'Photo Gallery-dec2023'!Print_Area</vt:lpstr>
      <vt:lpstr>'Photo Gallery-Dec2024'!Print_Area</vt:lpstr>
      <vt:lpstr>'Photo Gallery-jun2023'!Print_Area</vt:lpstr>
      <vt:lpstr>'Photo Gallery-jun2024'!Print_Area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40000293 Pierce College Puyallup STEM building</dc:title>
  <dc:creator>Office of Financial Management;Christine Thomas</dc:creator>
  <cp:lastModifiedBy>Susan Locke</cp:lastModifiedBy>
  <cp:lastPrinted>2024-12-23T21:46:00Z</cp:lastPrinted>
  <dcterms:created xsi:type="dcterms:W3CDTF">2012-08-29T14:59:47Z</dcterms:created>
  <dcterms:modified xsi:type="dcterms:W3CDTF">2025-06-24T17:27:19Z</dcterms:modified>
</cp:coreProperties>
</file>