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9613CAD3-D057-4661-A6AC-8A5A17F80D33}"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Lists" sheetId="4" state="hidden" r:id="rId2"/>
  </sheets>
  <externalReferences>
    <externalReference r:id="rId3"/>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PREDESIGN_TOTAL">'[2]B. Consultant Services'!$C$11</definedName>
    <definedName name="_xlnm.Print_Area" localSheetId="0">'Major Project Report'!$A$1:$J$131</definedName>
    <definedName name="procurement">[3]Sheet2!$D$12:$D$15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5" i="3" l="1"/>
  <c r="E75" i="3"/>
  <c r="H42" i="3"/>
  <c r="C28" i="3" l="1"/>
  <c r="H29" i="3"/>
  <c r="M26" i="4"/>
  <c r="M3" i="4"/>
  <c r="M4" i="4"/>
  <c r="M5" i="4"/>
  <c r="M6" i="4"/>
  <c r="M7" i="4"/>
  <c r="M8" i="4"/>
  <c r="M9" i="4"/>
  <c r="M10" i="4"/>
  <c r="M11" i="4"/>
  <c r="M12" i="4"/>
  <c r="M13" i="4"/>
  <c r="M14" i="4"/>
  <c r="M15" i="4"/>
  <c r="M16" i="4"/>
  <c r="M17" i="4"/>
  <c r="M18" i="4"/>
  <c r="M19" i="4"/>
  <c r="M20" i="4"/>
  <c r="M21" i="4"/>
  <c r="M22" i="4"/>
  <c r="M23" i="4"/>
  <c r="M24" i="4"/>
  <c r="M25" i="4"/>
  <c r="H61" i="3" l="1"/>
  <c r="H62" i="3"/>
  <c r="H64" i="3"/>
  <c r="H65" i="3"/>
  <c r="H66" i="3"/>
  <c r="H63" i="3"/>
  <c r="H40" i="3" l="1"/>
  <c r="H35" i="3"/>
  <c r="H30" i="3"/>
  <c r="H31" i="3"/>
  <c r="H32" i="3"/>
  <c r="B108" i="3" l="1"/>
  <c r="B107" i="3"/>
  <c r="B106" i="3"/>
  <c r="B103" i="3"/>
  <c r="B105" i="3"/>
  <c r="E104" i="3"/>
  <c r="H99" i="3"/>
  <c r="H98" i="3"/>
  <c r="H97" i="3"/>
  <c r="H96" i="3"/>
  <c r="H92" i="3"/>
  <c r="H91" i="3"/>
  <c r="H90" i="3"/>
  <c r="H89" i="3"/>
  <c r="H88" i="3"/>
  <c r="H86" i="3"/>
  <c r="H85" i="3"/>
  <c r="H84" i="3"/>
  <c r="H80" i="3"/>
  <c r="H79" i="3"/>
  <c r="H78" i="3"/>
  <c r="H77" i="3"/>
  <c r="H76" i="3"/>
  <c r="H75" i="3"/>
  <c r="H72" i="3"/>
  <c r="H57" i="3"/>
  <c r="H56" i="3"/>
  <c r="H54" i="3"/>
  <c r="H53" i="3"/>
  <c r="H70" i="3" l="1"/>
  <c r="E55" i="3"/>
  <c r="F55" i="3"/>
  <c r="G55" i="3"/>
  <c r="H55" i="3" l="1"/>
  <c r="B92" i="3"/>
  <c r="B91" i="3"/>
  <c r="G70" i="3" l="1"/>
  <c r="G52" i="3"/>
  <c r="F87" i="3" l="1"/>
  <c r="F93" i="3" s="1"/>
  <c r="G87" i="3"/>
  <c r="E87" i="3"/>
  <c r="E93" i="3" s="1"/>
  <c r="H87" i="3" l="1"/>
  <c r="G93" i="3"/>
  <c r="H93" i="3" s="1"/>
  <c r="H43" i="3"/>
  <c r="H41" i="3"/>
  <c r="H39" i="3"/>
  <c r="H37" i="3"/>
  <c r="H36" i="3"/>
  <c r="H34" i="3"/>
  <c r="G38" i="3"/>
  <c r="F38" i="3"/>
  <c r="E38" i="3"/>
  <c r="D38" i="3"/>
  <c r="C38" i="3"/>
  <c r="G33" i="3"/>
  <c r="F33" i="3"/>
  <c r="E33" i="3"/>
  <c r="D33" i="3"/>
  <c r="C33" i="3"/>
  <c r="D28" i="3"/>
  <c r="E28" i="3"/>
  <c r="F28" i="3"/>
  <c r="G28" i="3"/>
  <c r="H38" i="3" l="1"/>
  <c r="H33" i="3"/>
  <c r="H28" i="3"/>
  <c r="D44" i="3"/>
  <c r="C44" i="3"/>
  <c r="G44" i="3"/>
  <c r="F44" i="3"/>
  <c r="E44" i="3"/>
  <c r="F100" i="3"/>
  <c r="G100" i="3"/>
  <c r="H100" i="3" l="1"/>
  <c r="H44" i="3"/>
  <c r="F81" i="3" l="1"/>
  <c r="E100" i="3"/>
  <c r="G81" i="3" l="1"/>
  <c r="H81" i="3" s="1"/>
  <c r="E81" i="3"/>
  <c r="H101" i="3" l="1"/>
  <c r="E58" i="3"/>
  <c r="E101" i="3"/>
  <c r="E59" i="3"/>
  <c r="G58" i="3"/>
  <c r="F58" i="3"/>
  <c r="F59" i="3"/>
  <c r="G101" i="3"/>
  <c r="G59" i="3"/>
  <c r="H58" i="3" l="1"/>
  <c r="H59" i="3"/>
  <c r="F101" i="3"/>
</calcChain>
</file>

<file path=xl/sharedStrings.xml><?xml version="1.0" encoding="utf-8"?>
<sst xmlns="http://schemas.openxmlformats.org/spreadsheetml/2006/main" count="220" uniqueCount="200">
  <si>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</si>
  <si>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</si>
  <si>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</si>
  <si>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December 2025</t>
  </si>
  <si>
    <t>Agency</t>
  </si>
  <si>
    <t>Project Name</t>
  </si>
  <si>
    <t>Seattle Central EcoDistrict Decarbonization</t>
  </si>
  <si>
    <t>OFM Project Number(s)</t>
  </si>
  <si>
    <t>Contact Information</t>
  </si>
  <si>
    <t>Name</t>
  </si>
  <si>
    <t>La-Keisha Harrell</t>
  </si>
  <si>
    <t>Phone Number</t>
  </si>
  <si>
    <t>206-934-6375</t>
  </si>
  <si>
    <t>Email</t>
  </si>
  <si>
    <t>La-Keisha.Harrell@seattlecolleges.edu</t>
  </si>
  <si>
    <t>Project Information</t>
  </si>
  <si>
    <r>
      <t>Project Description:</t>
    </r>
    <r>
      <rPr>
        <sz val="9"/>
        <color theme="1"/>
        <rFont val="Calibri"/>
        <family val="2"/>
        <scheme val="minor"/>
      </rPr>
      <t xml:space="preserve">
(Include a brief summary of the project and the programs it supports.)</t>
    </r>
  </si>
  <si>
    <t>This funding will support Seattle Central College’s implementation of a shovel-ready project to decarbonize its state-owned district energy system in compliance with the Clean Buildings Performance Standard, Annex W (HB 1390), as well as state and City of Seattle greenhouse gas reduction requirements. The project will replace an aging, unreliable steam system, currently dependent on a sole-source provider with rising costs and high emissions, with an all-electric system using heat pumps and large-scale thermal storage. This system will provide heating, cooling, and hot water to approximately 600,000 square feet of campus facilities, significantly reducing emissions and long-term operating costs while improving safety and reliability. Project completion is anticipated by fall 2029.</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</si>
  <si>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</si>
  <si>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 xml:space="preserve">Seattle Central College’s decarbonization project is advancing with refined scope and coordinated use of multiple funding sources, including $11.0 million from the 2026 Supplemental Capital Budget (SSB 6003), $4.0 million from Department of Commerce (SSB 5195), and a $438,154 Commerce grant supporting electrical upgrades and efficiency improvements. The project will replace an aging, high-cost steam system with an all-electric district energy system using heat pumps, thermal storage, and supporting infrastructure, with design progressing and early implementation work underway. Key delivery challenges include maintaining campus operations during phased construction, long lead times for electrical and mechanical equipment, and coordination with utilities for increased electrical capacity. The critical path is driven by electrical infrastructure upgrades, procurement and installation of major equipment, and phased decommissioning of the existing steam system ahead of the planned 2029 completion. While no major scope reductions have occurred, there is moderate risk of cost escalation and potential claims due to market volatility, contractor capacity constraints, and unforeseen conditions associated with retrofitting an active campus.
6-26-2026: Progress continues in defining project scope and financial modeling for the Energy as a Service (EaaS) approach, with ongoing coordination among key stakeholders including the Office of the State Treasurer, SBCTC, DES, AAG/SAG, and Seattle Central College; the $4 million in funding is allocated toward electrical vault upgrades to support the EcoDistrict and is already under contract through the DES Energy Program with construction scheduled for late summer 2026, while additional investments in air handler coil conversions and building automation system modernization are currently concluding the Investment Grade Audit (IGA) phase under the DES Energy Program, with construction anticipated in Q4 2026 and Q1 2027. </t>
  </si>
  <si>
    <t>Funding</t>
  </si>
  <si>
    <t>All State &amp; Local Sources, Project Transfers and Amounts</t>
  </si>
  <si>
    <t>Expenditures</t>
  </si>
  <si>
    <t>Current Plan</t>
  </si>
  <si>
    <t>Phase &amp; Fund Type</t>
  </si>
  <si>
    <t>Prior Expended</t>
  </si>
  <si>
    <t>2025-27                Expended</t>
  </si>
  <si>
    <t>2025-27           Remaining</t>
  </si>
  <si>
    <t>2027-29                       Plan</t>
  </si>
  <si>
    <t>Future Plan</t>
  </si>
  <si>
    <t>TOTAL</t>
  </si>
  <si>
    <t>Notes</t>
  </si>
  <si>
    <t>Predesign</t>
  </si>
  <si>
    <t>057  - State Bldg. Const Acct</t>
  </si>
  <si>
    <t>XXX - Other State Funding</t>
  </si>
  <si>
    <t>Local Funds</t>
  </si>
  <si>
    <t>Other Funds &amp; Transfers - Insert Row Here</t>
  </si>
  <si>
    <t>Design</t>
  </si>
  <si>
    <t>Construction</t>
  </si>
  <si>
    <t>26C - Other State Funding-CCA</t>
  </si>
  <si>
    <t>Sxxx</t>
  </si>
  <si>
    <t>Local Funds - DOC Grant</t>
  </si>
  <si>
    <t>145 - S696</t>
  </si>
  <si>
    <t>145 - Sxxx</t>
  </si>
  <si>
    <t>TOTALS</t>
  </si>
  <si>
    <t>Details</t>
  </si>
  <si>
    <t>Construction Type</t>
  </si>
  <si>
    <t>College classroom facilities</t>
  </si>
  <si>
    <t>Project Administered By</t>
  </si>
  <si>
    <t>DES</t>
  </si>
  <si>
    <t>% of Bldg. Area that is being remodeled</t>
  </si>
  <si>
    <t>Art Requirement Applies</t>
  </si>
  <si>
    <t>No</t>
  </si>
  <si>
    <t>Procurement Method</t>
  </si>
  <si>
    <t>GCCM</t>
  </si>
  <si>
    <t>Higher Ed Institution</t>
  </si>
  <si>
    <t>Yes</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</si>
  <si>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</si>
  <si>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</si>
  <si>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</si>
  <si>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</si>
  <si>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</si>
  <si>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</si>
  <si>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</si>
  <si>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</si>
  <si>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</si>
  <si>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</si>
  <si>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</si>
  <si>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</si>
  <si>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</si>
  <si>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</si>
  <si>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</si>
  <si>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</si>
  <si>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</si>
  <si>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</si>
  <si>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</si>
  <si>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</si>
  <si>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</si>
  <si>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</si>
  <si>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</si>
  <si>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</si>
  <si>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</si>
  <si>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</si>
  <si>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</si>
  <si>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</si>
  <si>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</si>
  <si>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</si>
  <si>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</si>
  <si>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</si>
  <si>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</si>
  <si>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</si>
  <si>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</si>
  <si>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</si>
  <si>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</si>
  <si>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</si>
  <si>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</si>
  <si>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</si>
  <si>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</si>
  <si>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</si>
  <si>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</si>
  <si>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</si>
  <si>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</si>
  <si>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(Hazardous materials abatement)</t>
    </r>
  </si>
  <si>
    <t>Other Project Costs Total</t>
  </si>
  <si>
    <t>Total Project Costs</t>
  </si>
  <si>
    <t>Additional comments:</t>
  </si>
  <si>
    <t>Y/N</t>
  </si>
  <si>
    <t>PM Admin</t>
  </si>
  <si>
    <t>Date</t>
  </si>
  <si>
    <t>Type of Report</t>
  </si>
  <si>
    <t>Apartment</t>
  </si>
  <si>
    <t>2003-05</t>
  </si>
  <si>
    <t>Design-Bid-Build</t>
  </si>
  <si>
    <t>Select Date from Dropdown</t>
  </si>
  <si>
    <t>Archive building</t>
  </si>
  <si>
    <t>2004</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</si>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</sst>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09">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2" fillId="0" borderId="14" xfId="0" applyFont="1" applyBorder="1" applyAlignment="1">
      <alignment vertical="top" wrapText="1"/>
    </xf>
    <xf numFmtId="0" fontId="2" fillId="0" borderId="17" xfId="0" applyFont="1" applyBorder="1" applyAlignment="1">
      <alignment vertical="top" wrapText="1"/>
    </xf>
    <xf numFmtId="165" fontId="3" fillId="3" borderId="10" xfId="2" applyNumberFormat="1" applyFont="1" applyFill="1" applyBorder="1" applyAlignment="1" applyProtection="1">
      <protection locked="0"/>
    </xf>
    <xf numFmtId="0" fontId="0" fillId="3" borderId="12" xfId="0" applyFill="1" applyBorder="1" applyAlignment="1" applyProtection="1">
      <alignment horizontal="left"/>
      <protection locked="0"/>
    </xf>
    <xf numFmtId="0" fontId="0" fillId="3" borderId="3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1"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4" xfId="0" applyFill="1" applyBorder="1" applyAlignment="1" applyProtection="1">
      <alignment horizontal="left" vertical="top" wrapText="1"/>
      <protection locked="0"/>
    </xf>
    <xf numFmtId="0" fontId="0" fillId="3" borderId="0" xfId="0" applyFill="1" applyAlignment="1" applyProtection="1">
      <alignment horizontal="left" vertical="top" wrapText="1"/>
      <protection locked="0"/>
    </xf>
    <xf numFmtId="0" fontId="0" fillId="3" borderId="5" xfId="0" applyFill="1" applyBorder="1" applyAlignment="1" applyProtection="1">
      <alignment horizontal="left" vertical="top" wrapText="1"/>
      <protection locked="0"/>
    </xf>
    <xf numFmtId="0" fontId="0" fillId="3" borderId="6"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0" fillId="3" borderId="8" xfId="0" applyFill="1" applyBorder="1" applyAlignment="1" applyProtection="1">
      <alignment horizontal="left" vertical="top" wrapText="1"/>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cellXfs>
  <cellStyles count="5">
    <cellStyle name="Comma" xfId="1" builtinId="3"/>
    <cellStyle name="Currency" xfId="2" builtinId="4"/>
    <cellStyle name="Hyperlink" xfId="4" builtinId="8"/>
    <cellStyle name="Normal" xfId="0" builtinId="0"/>
    <cellStyle name="Percent" xfId="3" builtinId="5"/>
  </cellStyles>
  <dxfs count="3">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N:\Major%20Project%20Allotment%20Requests\Seattle%20Central\40001348%20EcoDistrict%20Decarbonization\Budget\Seattle%20Central%20EcoDistrict%20Decarbonization%2040001348%20C100%2005Sept2025-Updated%2014Apr2026.xlsx" TargetMode="External"/><Relationship Id="rId1" Type="http://schemas.openxmlformats.org/officeDocument/2006/relationships/externalLinkPath" Target="/Major%20Project%20Allotment%20Requests/Seattle%20Central/40001348%20EcoDistrict%20Decarbonization/Budget/Seattle%20Central%20EcoDistrict%20Decarbonization%2040001348%20C100%2005Sept2025-Updated%2014Apr202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sheetData sheetId="2"/>
      <sheetData sheetId="3"/>
      <sheetData sheetId="4"/>
      <sheetData sheetId="5"/>
      <sheetData sheetId="6"/>
      <sheetData sheetId="7"/>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ickStartGuide"/>
      <sheetName val="Summary"/>
      <sheetName val="Biennium Summary"/>
      <sheetName val="Basis of Estimate"/>
      <sheetName val="A. Acquisition"/>
      <sheetName val="B. Consultant Services"/>
      <sheetName val="C. Construction Contracts"/>
      <sheetName val="D. Equipment"/>
      <sheetName val="E. Artwork"/>
      <sheetName val="F. Project Management"/>
      <sheetName val="G. Other Costs"/>
      <sheetName val="H. Additional Notes"/>
      <sheetName val="Audit"/>
      <sheetName val="Data Extract"/>
      <sheetName val="Data Tables"/>
      <sheetName val="Transition"/>
    </sheetNames>
    <sheetDataSet>
      <sheetData sheetId="0"/>
      <sheetData sheetId="1"/>
      <sheetData sheetId="2"/>
      <sheetData sheetId="3"/>
      <sheetData sheetId="4"/>
      <sheetData sheetId="5">
        <row r="11">
          <cell r="C11">
            <v>1549163</v>
          </cell>
        </row>
      </sheetData>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a-Keisha.Harrell@seattlecolleges.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1"/>
  <sheetViews>
    <sheetView showGridLines="0" tabSelected="1" zoomScaleNormal="100" workbookViewId="0"/>
  </sheetViews>
  <sheetFormatPr defaultColWidth="9.1796875" defaultRowHeight="14.5" x14ac:dyDescent="0.35"/>
  <cols>
    <col min="1" max="1" width="1.453125" customWidth="1"/>
    <col min="2" max="2" width="35.453125" customWidth="1"/>
    <col min="3" max="7" width="14.453125" customWidth="1"/>
    <col min="8" max="8" width="16" bestFit="1" customWidth="1"/>
    <col min="9" max="9" width="14.453125" customWidth="1"/>
    <col min="10" max="10" width="1.453125" customWidth="1"/>
  </cols>
  <sheetData>
    <row r="1" spans="1:10" ht="21.5" thickTop="1" x14ac:dyDescent="0.5">
      <c r="A1" s="51"/>
      <c r="B1" s="131" t="s">
        <v>0</v>
      </c>
      <c r="C1" s="131"/>
      <c r="D1" s="131"/>
      <c r="E1" s="131"/>
      <c r="F1" s="131"/>
      <c r="G1" s="131"/>
      <c r="H1" s="131"/>
      <c r="I1" s="131"/>
      <c r="J1" s="52"/>
    </row>
    <row r="2" spans="1:10" x14ac:dyDescent="0.35">
      <c r="A2" s="53"/>
      <c r="B2" s="97"/>
      <c r="C2" s="97"/>
      <c r="D2" s="97"/>
      <c r="E2" s="97" t="s">
        <v>1</v>
      </c>
      <c r="F2" s="97"/>
      <c r="G2" s="97"/>
      <c r="H2" s="97"/>
      <c r="I2" s="97"/>
      <c r="J2" s="54"/>
    </row>
    <row r="3" spans="1:10" ht="21" x14ac:dyDescent="0.5">
      <c r="A3" s="53"/>
      <c r="B3" s="132" t="s">
        <v>2</v>
      </c>
      <c r="C3" s="132"/>
      <c r="D3" s="132"/>
      <c r="E3" s="132"/>
      <c r="F3" s="132"/>
      <c r="G3" s="132"/>
      <c r="H3" s="132"/>
      <c r="I3" s="132"/>
      <c r="J3" s="98"/>
    </row>
    <row r="4" spans="1:10" ht="21.25" customHeight="1" x14ac:dyDescent="0.5">
      <c r="A4" s="55"/>
      <c r="B4" s="130" t="s">
        <v>3</v>
      </c>
      <c r="C4" s="130"/>
      <c r="D4" s="130"/>
      <c r="E4" s="130"/>
      <c r="F4" s="130"/>
      <c r="G4" s="130"/>
      <c r="H4" s="130"/>
      <c r="I4" s="130"/>
      <c r="J4" s="99"/>
    </row>
    <row r="5" spans="1:10" s="1" customFormat="1" x14ac:dyDescent="0.35">
      <c r="A5" s="56"/>
      <c r="B5" t="s">
        <v>4</v>
      </c>
      <c r="C5" s="164">
        <v>699</v>
      </c>
      <c r="D5" s="164"/>
      <c r="E5" s="164"/>
      <c r="F5" s="164"/>
      <c r="G5" s="164"/>
      <c r="H5" s="164"/>
      <c r="J5" s="57"/>
    </row>
    <row r="6" spans="1:10" s="1" customFormat="1" x14ac:dyDescent="0.35">
      <c r="A6" s="56"/>
      <c r="B6" t="s">
        <v>5</v>
      </c>
      <c r="C6" s="166" t="s">
        <v>6</v>
      </c>
      <c r="D6" s="167"/>
      <c r="E6" s="167"/>
      <c r="F6" s="167"/>
      <c r="G6" s="167"/>
      <c r="H6" s="168"/>
      <c r="J6" s="57"/>
    </row>
    <row r="7" spans="1:10" s="1" customFormat="1" ht="15" thickBot="1" x14ac:dyDescent="0.4">
      <c r="A7" s="58"/>
      <c r="B7" s="59" t="s">
        <v>7</v>
      </c>
      <c r="C7" s="165">
        <v>40001348</v>
      </c>
      <c r="D7" s="165"/>
      <c r="E7" s="165"/>
      <c r="F7" s="165"/>
      <c r="G7" s="165"/>
      <c r="H7" s="165"/>
      <c r="I7" s="60"/>
      <c r="J7" s="61"/>
    </row>
    <row r="8" spans="1:10" s="1" customFormat="1" ht="10.15" customHeight="1" thickTop="1" x14ac:dyDescent="0.35">
      <c r="A8" s="56"/>
      <c r="B8"/>
      <c r="C8"/>
      <c r="D8" s="120"/>
      <c r="J8" s="57"/>
    </row>
    <row r="9" spans="1:10" s="1" customFormat="1" x14ac:dyDescent="0.35">
      <c r="A9" s="56"/>
      <c r="B9" s="133" t="s">
        <v>8</v>
      </c>
      <c r="C9" s="134"/>
      <c r="D9" s="134"/>
      <c r="E9" s="134"/>
      <c r="F9" s="134"/>
      <c r="G9" s="134"/>
      <c r="H9" s="134"/>
      <c r="I9" s="135"/>
      <c r="J9" s="57"/>
    </row>
    <row r="10" spans="1:10" s="1" customFormat="1" x14ac:dyDescent="0.35">
      <c r="A10" s="56"/>
      <c r="B10" s="15" t="s">
        <v>9</v>
      </c>
      <c r="C10" s="164" t="s">
        <v>10</v>
      </c>
      <c r="D10" s="164"/>
      <c r="E10" s="164"/>
      <c r="F10" s="164"/>
      <c r="G10" s="164"/>
      <c r="H10" s="164"/>
      <c r="I10" s="62"/>
      <c r="J10" s="57"/>
    </row>
    <row r="11" spans="1:10" s="1" customFormat="1" x14ac:dyDescent="0.35">
      <c r="A11" s="56"/>
      <c r="B11" s="15" t="s">
        <v>11</v>
      </c>
      <c r="C11" s="192" t="s">
        <v>12</v>
      </c>
      <c r="D11" s="192"/>
      <c r="E11" s="192"/>
      <c r="F11" s="192"/>
      <c r="G11" s="192"/>
      <c r="H11" s="192"/>
      <c r="I11" s="62"/>
      <c r="J11" s="57"/>
    </row>
    <row r="12" spans="1:10" s="1" customFormat="1" x14ac:dyDescent="0.35">
      <c r="A12" s="56"/>
      <c r="B12" s="18" t="s">
        <v>13</v>
      </c>
      <c r="C12" s="193" t="s">
        <v>14</v>
      </c>
      <c r="D12" s="193"/>
      <c r="E12" s="193"/>
      <c r="F12" s="193"/>
      <c r="G12" s="193"/>
      <c r="H12" s="193"/>
      <c r="I12" s="63"/>
      <c r="J12" s="57"/>
    </row>
    <row r="13" spans="1:10" ht="10.15" customHeight="1" thickBot="1" x14ac:dyDescent="0.4">
      <c r="A13" s="53"/>
      <c r="D13" s="64"/>
      <c r="J13" s="54"/>
    </row>
    <row r="14" spans="1:10" s="65" customFormat="1" ht="27" customHeight="1" thickTop="1" thickBot="1" x14ac:dyDescent="0.4">
      <c r="A14" s="136" t="s">
        <v>15</v>
      </c>
      <c r="B14" s="137"/>
      <c r="C14" s="137"/>
      <c r="D14" s="137"/>
      <c r="E14" s="137"/>
      <c r="F14" s="137"/>
      <c r="G14" s="137"/>
      <c r="H14" s="137"/>
      <c r="I14" s="137"/>
      <c r="J14" s="138"/>
    </row>
    <row r="15" spans="1:10" ht="10.15" customHeight="1" thickTop="1" x14ac:dyDescent="0.35">
      <c r="A15" s="53"/>
      <c r="D15" s="64"/>
      <c r="J15" s="54"/>
    </row>
    <row r="16" spans="1:10" ht="103.5" customHeight="1" x14ac:dyDescent="0.35">
      <c r="A16" s="53"/>
      <c r="B16" s="161" t="s">
        <v>16</v>
      </c>
      <c r="C16" s="206" t="s">
        <v>17</v>
      </c>
      <c r="D16" s="207"/>
      <c r="E16" s="207"/>
      <c r="F16" s="207"/>
      <c r="G16" s="207"/>
      <c r="H16" s="207"/>
      <c r="I16" s="208"/>
      <c r="J16" s="54"/>
    </row>
    <row r="17" spans="1:10" ht="6.75" customHeight="1" x14ac:dyDescent="0.35">
      <c r="A17" s="53"/>
      <c r="B17" s="151"/>
      <c r="C17" s="200"/>
      <c r="D17" s="201"/>
      <c r="E17" s="201"/>
      <c r="F17" s="201"/>
      <c r="G17" s="201"/>
      <c r="H17" s="201"/>
      <c r="I17" s="202"/>
      <c r="J17" s="54"/>
    </row>
    <row r="18" spans="1:10" ht="6.75" customHeight="1" x14ac:dyDescent="0.35">
      <c r="A18" s="53"/>
      <c r="B18" s="151"/>
      <c r="C18" s="200"/>
      <c r="D18" s="201"/>
      <c r="E18" s="201"/>
      <c r="F18" s="201"/>
      <c r="G18" s="201"/>
      <c r="H18" s="201"/>
      <c r="I18" s="202"/>
      <c r="J18" s="54"/>
    </row>
    <row r="19" spans="1:10" ht="6.75" customHeight="1" x14ac:dyDescent="0.35">
      <c r="A19" s="53"/>
      <c r="B19" s="151"/>
      <c r="C19" s="203"/>
      <c r="D19" s="204"/>
      <c r="E19" s="204"/>
      <c r="F19" s="204"/>
      <c r="G19" s="204"/>
      <c r="H19" s="204"/>
      <c r="I19" s="205"/>
      <c r="J19" s="54"/>
    </row>
    <row r="20" spans="1:10" ht="10.15" customHeight="1" x14ac:dyDescent="0.35">
      <c r="A20" s="53"/>
      <c r="B20" s="66"/>
      <c r="C20" s="67"/>
      <c r="D20" s="67"/>
      <c r="E20" s="67"/>
      <c r="F20" s="67"/>
      <c r="G20" s="67"/>
      <c r="H20" s="67"/>
      <c r="I20" s="87"/>
      <c r="J20" s="54"/>
    </row>
    <row r="21" spans="1:10" ht="265.75" customHeight="1" x14ac:dyDescent="0.35">
      <c r="A21" s="53"/>
      <c r="B21" s="162" t="s">
        <v>18</v>
      </c>
      <c r="C21" s="206" t="s">
        <v>19</v>
      </c>
      <c r="D21" s="207"/>
      <c r="E21" s="207"/>
      <c r="F21" s="207"/>
      <c r="G21" s="207"/>
      <c r="H21" s="207"/>
      <c r="I21" s="208"/>
      <c r="J21" s="54"/>
    </row>
    <row r="22" spans="1:10" ht="5.25" customHeight="1" x14ac:dyDescent="0.35">
      <c r="A22" s="53"/>
      <c r="B22" s="150"/>
      <c r="C22" s="203"/>
      <c r="D22" s="204"/>
      <c r="E22" s="204"/>
      <c r="F22" s="204"/>
      <c r="G22" s="204"/>
      <c r="H22" s="204"/>
      <c r="I22" s="205"/>
      <c r="J22" s="54"/>
    </row>
    <row r="23" spans="1:10" ht="10.15" customHeight="1" x14ac:dyDescent="0.35">
      <c r="A23" s="53"/>
      <c r="D23" s="64"/>
      <c r="J23" s="54"/>
    </row>
    <row r="24" spans="1:10" s="1" customFormat="1" x14ac:dyDescent="0.35">
      <c r="A24" s="56"/>
      <c r="B24" s="133" t="s">
        <v>20</v>
      </c>
      <c r="C24" s="134"/>
      <c r="D24" s="134"/>
      <c r="E24" s="134"/>
      <c r="F24" s="134"/>
      <c r="G24" s="134"/>
      <c r="H24" s="134"/>
      <c r="I24" s="135"/>
      <c r="J24" s="57"/>
    </row>
    <row r="25" spans="1:10" ht="15" customHeight="1" x14ac:dyDescent="0.35">
      <c r="A25" s="53"/>
      <c r="B25" s="68"/>
      <c r="C25" s="139" t="s">
        <v>21</v>
      </c>
      <c r="D25" s="140"/>
      <c r="E25" s="140"/>
      <c r="F25" s="140"/>
      <c r="G25" s="141"/>
      <c r="H25" s="141"/>
      <c r="I25" s="152"/>
      <c r="J25" s="54"/>
    </row>
    <row r="26" spans="1:10" ht="15" customHeight="1" thickBot="1" x14ac:dyDescent="0.4">
      <c r="A26" s="53"/>
      <c r="B26" s="68"/>
      <c r="C26" s="139" t="s">
        <v>22</v>
      </c>
      <c r="D26" s="142"/>
      <c r="E26" s="139" t="s">
        <v>23</v>
      </c>
      <c r="F26" s="140"/>
      <c r="G26" s="140"/>
      <c r="H26" s="13"/>
      <c r="I26" s="153"/>
      <c r="J26" s="54"/>
    </row>
    <row r="27" spans="1:10" s="1" customFormat="1" ht="29" x14ac:dyDescent="0.35">
      <c r="A27" s="56"/>
      <c r="B27" s="10" t="s">
        <v>24</v>
      </c>
      <c r="C27" s="69" t="s">
        <v>25</v>
      </c>
      <c r="D27" s="4" t="s">
        <v>26</v>
      </c>
      <c r="E27" s="4" t="s">
        <v>27</v>
      </c>
      <c r="F27" s="4" t="s">
        <v>28</v>
      </c>
      <c r="G27" s="5" t="s">
        <v>29</v>
      </c>
      <c r="H27" s="125" t="s">
        <v>30</v>
      </c>
      <c r="I27" s="126" t="s">
        <v>31</v>
      </c>
      <c r="J27" s="57"/>
    </row>
    <row r="28" spans="1:10" x14ac:dyDescent="0.35">
      <c r="A28" s="53"/>
      <c r="B28" s="6" t="s">
        <v>32</v>
      </c>
      <c r="C28" s="45">
        <f>SUM(C29:C32)</f>
        <v>0</v>
      </c>
      <c r="D28" s="45">
        <f>SUM(D29:D32)</f>
        <v>0</v>
      </c>
      <c r="E28" s="45">
        <f>SUM(E29:E32)</f>
        <v>0</v>
      </c>
      <c r="F28" s="45">
        <f>SUM(F29:F32)</f>
        <v>0</v>
      </c>
      <c r="G28" s="46">
        <f>SUM(G29:G32)</f>
        <v>0</v>
      </c>
      <c r="H28" s="47">
        <f>SUM(C28:G28)</f>
        <v>0</v>
      </c>
      <c r="I28" s="7"/>
      <c r="J28" s="54"/>
    </row>
    <row r="29" spans="1:10" x14ac:dyDescent="0.35">
      <c r="A29" s="53"/>
      <c r="B29" s="8" t="s">
        <v>33</v>
      </c>
      <c r="C29" s="100"/>
      <c r="D29" s="101"/>
      <c r="E29" s="101"/>
      <c r="F29" s="101"/>
      <c r="G29" s="102"/>
      <c r="H29" s="9">
        <f>SUM(C29:G29)</f>
        <v>0</v>
      </c>
      <c r="I29" s="103"/>
      <c r="J29" s="54"/>
    </row>
    <row r="30" spans="1:10" x14ac:dyDescent="0.35">
      <c r="A30" s="53"/>
      <c r="B30" s="96" t="s">
        <v>34</v>
      </c>
      <c r="C30" s="100"/>
      <c r="D30" s="101"/>
      <c r="E30" s="101"/>
      <c r="F30" s="101"/>
      <c r="G30" s="102"/>
      <c r="H30" s="9">
        <f t="shared" ref="H30:H32" si="0">SUM(C30:G30)</f>
        <v>0</v>
      </c>
      <c r="I30" s="103"/>
      <c r="J30" s="54"/>
    </row>
    <row r="31" spans="1:10" x14ac:dyDescent="0.35">
      <c r="A31" s="53"/>
      <c r="B31" s="96" t="s">
        <v>35</v>
      </c>
      <c r="C31" s="100"/>
      <c r="D31" s="101"/>
      <c r="E31" s="101"/>
      <c r="F31" s="101"/>
      <c r="G31" s="102"/>
      <c r="H31" s="9">
        <f t="shared" si="0"/>
        <v>0</v>
      </c>
      <c r="I31" s="103"/>
      <c r="J31" s="54"/>
    </row>
    <row r="32" spans="1:10" x14ac:dyDescent="0.35">
      <c r="A32" s="53"/>
      <c r="B32" s="95" t="s">
        <v>36</v>
      </c>
      <c r="C32" s="100"/>
      <c r="D32" s="101"/>
      <c r="E32" s="101"/>
      <c r="F32" s="101"/>
      <c r="G32" s="102"/>
      <c r="H32" s="9">
        <f t="shared" si="0"/>
        <v>0</v>
      </c>
      <c r="I32" s="103"/>
      <c r="J32" s="54"/>
    </row>
    <row r="33" spans="1:10" x14ac:dyDescent="0.35">
      <c r="A33" s="53"/>
      <c r="B33" s="6" t="s">
        <v>37</v>
      </c>
      <c r="C33" s="45">
        <f>SUM(C34:C37)</f>
        <v>0</v>
      </c>
      <c r="D33" s="45">
        <f>SUM(D34:D37)</f>
        <v>0</v>
      </c>
      <c r="E33" s="45">
        <f>SUM(E34:E37)</f>
        <v>0</v>
      </c>
      <c r="F33" s="45">
        <f>SUM(F34:F37)</f>
        <v>0</v>
      </c>
      <c r="G33" s="46">
        <f>SUM(G34:G37)</f>
        <v>0</v>
      </c>
      <c r="H33" s="47">
        <f>SUM(C33:G33)</f>
        <v>0</v>
      </c>
      <c r="I33" s="7"/>
      <c r="J33" s="54"/>
    </row>
    <row r="34" spans="1:10" x14ac:dyDescent="0.35">
      <c r="A34" s="53"/>
      <c r="B34" s="8" t="s">
        <v>33</v>
      </c>
      <c r="C34" s="100"/>
      <c r="D34" s="101"/>
      <c r="E34" s="101"/>
      <c r="F34" s="101"/>
      <c r="G34" s="102"/>
      <c r="H34" s="9">
        <f>SUM(C34:G34)</f>
        <v>0</v>
      </c>
      <c r="I34" s="103"/>
      <c r="J34" s="54"/>
    </row>
    <row r="35" spans="1:10" x14ac:dyDescent="0.35">
      <c r="A35" s="53"/>
      <c r="B35" s="96" t="s">
        <v>34</v>
      </c>
      <c r="C35" s="100"/>
      <c r="D35" s="101"/>
      <c r="E35" s="101"/>
      <c r="F35" s="101"/>
      <c r="G35" s="102"/>
      <c r="H35" s="9">
        <f>SUM(C35:G35)</f>
        <v>0</v>
      </c>
      <c r="I35" s="103"/>
      <c r="J35" s="54"/>
    </row>
    <row r="36" spans="1:10" x14ac:dyDescent="0.35">
      <c r="A36" s="53"/>
      <c r="B36" s="96" t="s">
        <v>35</v>
      </c>
      <c r="C36" s="100"/>
      <c r="D36" s="101"/>
      <c r="E36" s="101"/>
      <c r="F36" s="101"/>
      <c r="G36" s="102"/>
      <c r="H36" s="9">
        <f t="shared" ref="H36:H37" si="1">SUM(C36:G36)</f>
        <v>0</v>
      </c>
      <c r="I36" s="103"/>
      <c r="J36" s="54"/>
    </row>
    <row r="37" spans="1:10" x14ac:dyDescent="0.35">
      <c r="A37" s="53"/>
      <c r="B37" s="95" t="s">
        <v>36</v>
      </c>
      <c r="C37" s="100"/>
      <c r="D37" s="101"/>
      <c r="E37" s="101"/>
      <c r="F37" s="101"/>
      <c r="G37" s="102"/>
      <c r="H37" s="9">
        <f t="shared" si="1"/>
        <v>0</v>
      </c>
      <c r="I37" s="103"/>
      <c r="J37" s="54"/>
    </row>
    <row r="38" spans="1:10" x14ac:dyDescent="0.35">
      <c r="A38" s="53"/>
      <c r="B38" s="6" t="s">
        <v>38</v>
      </c>
      <c r="C38" s="45">
        <f>SUM(C39:C43)</f>
        <v>0</v>
      </c>
      <c r="D38" s="45">
        <f>SUM(D39:D43)</f>
        <v>0</v>
      </c>
      <c r="E38" s="45">
        <f>SUM(E39:E43)</f>
        <v>15483154</v>
      </c>
      <c r="F38" s="45">
        <f>SUM(F39:F43)</f>
        <v>0</v>
      </c>
      <c r="G38" s="46">
        <f>SUM(G39:G43)</f>
        <v>0</v>
      </c>
      <c r="H38" s="47">
        <f>SUM(C38:G38)</f>
        <v>15483154</v>
      </c>
      <c r="I38" s="7"/>
      <c r="J38" s="54"/>
    </row>
    <row r="39" spans="1:10" x14ac:dyDescent="0.35">
      <c r="A39" s="53"/>
      <c r="B39" s="8" t="s">
        <v>33</v>
      </c>
      <c r="C39" s="100"/>
      <c r="D39" s="101"/>
      <c r="E39" s="101"/>
      <c r="F39" s="101"/>
      <c r="G39" s="102"/>
      <c r="H39" s="9">
        <f>SUM(C39:G39)</f>
        <v>0</v>
      </c>
      <c r="I39" s="103"/>
      <c r="J39" s="54"/>
    </row>
    <row r="40" spans="1:10" x14ac:dyDescent="0.35">
      <c r="A40" s="53"/>
      <c r="B40" s="96" t="s">
        <v>39</v>
      </c>
      <c r="C40" s="100">
        <v>0</v>
      </c>
      <c r="D40" s="101">
        <v>0</v>
      </c>
      <c r="E40" s="101">
        <v>11000000</v>
      </c>
      <c r="F40" s="101"/>
      <c r="G40" s="102"/>
      <c r="H40" s="9">
        <f>SUM(C40:G40)</f>
        <v>11000000</v>
      </c>
      <c r="I40" s="103" t="s">
        <v>40</v>
      </c>
      <c r="J40" s="54"/>
    </row>
    <row r="41" spans="1:10" x14ac:dyDescent="0.35">
      <c r="A41" s="53"/>
      <c r="B41" s="96" t="s">
        <v>41</v>
      </c>
      <c r="C41" s="100">
        <v>0</v>
      </c>
      <c r="D41" s="101">
        <v>0</v>
      </c>
      <c r="E41" s="101">
        <v>4000000</v>
      </c>
      <c r="F41" s="101"/>
      <c r="G41" s="102"/>
      <c r="H41" s="9">
        <f t="shared" ref="H41:H43" si="2">SUM(C41:G41)</f>
        <v>4000000</v>
      </c>
      <c r="I41" s="103" t="s">
        <v>42</v>
      </c>
      <c r="J41" s="54"/>
    </row>
    <row r="42" spans="1:10" x14ac:dyDescent="0.35">
      <c r="A42" s="53"/>
      <c r="B42" s="96" t="s">
        <v>41</v>
      </c>
      <c r="C42" s="100">
        <v>0</v>
      </c>
      <c r="D42" s="101">
        <v>0</v>
      </c>
      <c r="E42" s="101">
        <v>483154</v>
      </c>
      <c r="F42" s="101"/>
      <c r="G42" s="102"/>
      <c r="H42" s="9">
        <f t="shared" si="2"/>
        <v>483154</v>
      </c>
      <c r="I42" s="103" t="s">
        <v>43</v>
      </c>
      <c r="J42" s="54"/>
    </row>
    <row r="43" spans="1:10" x14ac:dyDescent="0.35">
      <c r="A43" s="53"/>
      <c r="B43" s="95" t="s">
        <v>36</v>
      </c>
      <c r="C43" s="100"/>
      <c r="D43" s="101"/>
      <c r="E43" s="101"/>
      <c r="F43" s="101"/>
      <c r="G43" s="102"/>
      <c r="H43" s="9">
        <f t="shared" si="2"/>
        <v>0</v>
      </c>
      <c r="I43" s="103"/>
      <c r="J43" s="54"/>
    </row>
    <row r="44" spans="1:10" s="1" customFormat="1" ht="15" thickBot="1" x14ac:dyDescent="0.4">
      <c r="A44" s="56"/>
      <c r="B44" s="10" t="s">
        <v>44</v>
      </c>
      <c r="C44" s="48">
        <f>C28+C33+C38</f>
        <v>0</v>
      </c>
      <c r="D44" s="48">
        <f>D28+D33+D38</f>
        <v>0</v>
      </c>
      <c r="E44" s="48">
        <f>E28+E33+E38</f>
        <v>15483154</v>
      </c>
      <c r="F44" s="48">
        <f>F28+F33+F38</f>
        <v>0</v>
      </c>
      <c r="G44" s="49">
        <f>G28+G33+G38</f>
        <v>0</v>
      </c>
      <c r="H44" s="50">
        <f>SUM(C44:G44)</f>
        <v>15483154</v>
      </c>
      <c r="I44" s="7"/>
      <c r="J44" s="57"/>
    </row>
    <row r="45" spans="1:10" s="1" customFormat="1" ht="10.15" customHeight="1" x14ac:dyDescent="0.35">
      <c r="A45" s="56"/>
      <c r="C45" s="70"/>
      <c r="D45" s="70"/>
      <c r="J45" s="57"/>
    </row>
    <row r="46" spans="1:10" s="1" customFormat="1" x14ac:dyDescent="0.35">
      <c r="A46" s="56"/>
      <c r="B46" s="143" t="s">
        <v>45</v>
      </c>
      <c r="C46" s="144"/>
      <c r="D46" s="144"/>
      <c r="E46" s="144"/>
      <c r="F46" s="144"/>
      <c r="G46" s="144"/>
      <c r="H46" s="144"/>
      <c r="I46" s="145"/>
      <c r="J46" s="57"/>
    </row>
    <row r="47" spans="1:10" x14ac:dyDescent="0.35">
      <c r="A47" s="53"/>
      <c r="B47" s="71" t="s">
        <v>46</v>
      </c>
      <c r="C47" s="197" t="s">
        <v>47</v>
      </c>
      <c r="D47" s="197"/>
      <c r="E47" s="196" t="s">
        <v>48</v>
      </c>
      <c r="F47" s="196"/>
      <c r="G47" s="194" t="s">
        <v>49</v>
      </c>
      <c r="H47" s="194"/>
      <c r="I47" s="16"/>
      <c r="J47" s="54"/>
    </row>
    <row r="48" spans="1:10" x14ac:dyDescent="0.35">
      <c r="A48" s="53"/>
      <c r="B48" s="15" t="s">
        <v>50</v>
      </c>
      <c r="C48" s="198"/>
      <c r="D48" s="199"/>
      <c r="E48" t="s">
        <v>51</v>
      </c>
      <c r="G48" s="195" t="s">
        <v>52</v>
      </c>
      <c r="H48" s="195"/>
      <c r="I48" s="16"/>
      <c r="J48" s="54"/>
    </row>
    <row r="49" spans="1:10" x14ac:dyDescent="0.35">
      <c r="A49" s="53"/>
      <c r="B49" s="18" t="s">
        <v>53</v>
      </c>
      <c r="C49" s="195" t="s">
        <v>54</v>
      </c>
      <c r="D49" s="195"/>
      <c r="E49" s="19" t="s">
        <v>55</v>
      </c>
      <c r="F49" s="19"/>
      <c r="G49" s="195" t="s">
        <v>56</v>
      </c>
      <c r="H49" s="195"/>
      <c r="I49" s="20"/>
      <c r="J49" s="54"/>
    </row>
    <row r="50" spans="1:10" ht="10.15" customHeight="1" x14ac:dyDescent="0.35">
      <c r="A50" s="53"/>
      <c r="J50" s="54"/>
    </row>
    <row r="51" spans="1:10" x14ac:dyDescent="0.35">
      <c r="A51" s="53"/>
      <c r="B51" s="143" t="s">
        <v>57</v>
      </c>
      <c r="C51" s="144"/>
      <c r="D51" s="144"/>
      <c r="E51" s="144"/>
      <c r="F51" s="144"/>
      <c r="G51" s="144"/>
      <c r="H51" s="144"/>
      <c r="I51" s="145"/>
      <c r="J51" s="54"/>
    </row>
    <row r="52" spans="1:10" ht="75.25" customHeight="1" x14ac:dyDescent="0.35">
      <c r="A52" s="53"/>
      <c r="B52" s="149" t="s">
        <v>58</v>
      </c>
      <c r="C52" s="149"/>
      <c r="D52" s="149"/>
      <c r="E52" s="69" t="s">
        <v>59</v>
      </c>
      <c r="F52" s="69" t="s">
        <v>60</v>
      </c>
      <c r="G52" s="69" t="str">
        <f>IF(FCOR=TRUE, "Actuals at Final Completion", "Actuals to Date")</f>
        <v>Actuals to Date</v>
      </c>
      <c r="H52" s="88" t="s">
        <v>61</v>
      </c>
      <c r="I52" s="11" t="s">
        <v>31</v>
      </c>
      <c r="J52" s="54"/>
    </row>
    <row r="53" spans="1:10" x14ac:dyDescent="0.35">
      <c r="A53" s="53"/>
      <c r="B53" s="12" t="s">
        <v>62</v>
      </c>
      <c r="C53" s="13"/>
      <c r="D53" s="14"/>
      <c r="E53" s="104">
        <v>568158</v>
      </c>
      <c r="F53" s="104">
        <v>568158</v>
      </c>
      <c r="G53" s="105"/>
      <c r="H53" s="89">
        <f>IF($H$52=Lists!$D$8, IFERROR(F53-E53, ""), IF($H$52=Lists!$D$9, IFERROR(G53-E53, ""), IFERROR(G53-F53, "")))</f>
        <v>-568158</v>
      </c>
      <c r="I53" s="119"/>
      <c r="J53" s="54"/>
    </row>
    <row r="54" spans="1:10" x14ac:dyDescent="0.35">
      <c r="A54" s="53"/>
      <c r="B54" s="15" t="s">
        <v>63</v>
      </c>
      <c r="D54" s="16"/>
      <c r="E54" s="104">
        <v>568158</v>
      </c>
      <c r="F54" s="104">
        <v>568158</v>
      </c>
      <c r="G54" s="105"/>
      <c r="H54" s="89">
        <f>IF($H$52=Lists!$D$8, IFERROR(F54-E54, ""), IF($H$52=Lists!$D$9, IFERROR(G54-E54, ""), IFERROR(G54-F54, "")))</f>
        <v>-568158</v>
      </c>
      <c r="I54" s="119"/>
      <c r="J54" s="54"/>
    </row>
    <row r="55" spans="1:10" x14ac:dyDescent="0.35">
      <c r="A55" s="53"/>
      <c r="B55" s="15" t="s">
        <v>64</v>
      </c>
      <c r="D55" s="16"/>
      <c r="E55" s="17">
        <f>IFERROR(E54/E53, "")</f>
        <v>1</v>
      </c>
      <c r="F55" s="17">
        <f t="shared" ref="F55:G55" si="3">IFERROR(F54/F53, "")</f>
        <v>1</v>
      </c>
      <c r="G55" s="17" t="str">
        <f t="shared" si="3"/>
        <v/>
      </c>
      <c r="H55" s="90" t="str">
        <f t="shared" ref="H55" si="4">IFERROR(G55-F55, "")</f>
        <v/>
      </c>
      <c r="I55" s="72"/>
      <c r="J55" s="54"/>
    </row>
    <row r="56" spans="1:10" x14ac:dyDescent="0.35">
      <c r="A56" s="53"/>
      <c r="B56" s="15" t="s">
        <v>65</v>
      </c>
      <c r="D56" s="16"/>
      <c r="E56" s="104"/>
      <c r="F56" s="104"/>
      <c r="G56" s="105"/>
      <c r="H56" s="91">
        <f>IF($H$52=Lists!$D$8, IFERROR(F56-E56, ""), IF($H$52=Lists!$D$9, IFERROR(G56-E56, ""), IFERROR(G56-F56, "")))</f>
        <v>0</v>
      </c>
      <c r="I56" s="119"/>
      <c r="J56" s="54"/>
    </row>
    <row r="57" spans="1:10" x14ac:dyDescent="0.35">
      <c r="A57" s="53"/>
      <c r="B57" s="18" t="s">
        <v>66</v>
      </c>
      <c r="C57" s="19"/>
      <c r="D57" s="20"/>
      <c r="E57" s="105">
        <v>0</v>
      </c>
      <c r="F57" s="105">
        <v>0</v>
      </c>
      <c r="G57" s="105"/>
      <c r="H57" s="91">
        <f>IF($H$52=Lists!$D$8, IFERROR(F57-E57, ""), IF($H$52=Lists!$D$9, IFERROR(G57-E57, ""), IFERROR(G57-F57, "")))</f>
        <v>0</v>
      </c>
      <c r="I57" s="118"/>
      <c r="J57" s="54"/>
    </row>
    <row r="58" spans="1:10" x14ac:dyDescent="0.35">
      <c r="A58" s="53"/>
      <c r="B58" s="15" t="s">
        <v>67</v>
      </c>
      <c r="E58" s="21">
        <f>IFERROR(E87/E53, "")</f>
        <v>32.036762661090755</v>
      </c>
      <c r="F58" s="21">
        <f>IFERROR(F87/F53, "")</f>
        <v>32.036762661090755</v>
      </c>
      <c r="G58" s="21" t="str">
        <f>IFERROR(G87/G53, "")</f>
        <v/>
      </c>
      <c r="H58" s="92" t="str">
        <f>IF($H$52=Lists!$D$8, IFERROR(F58-E58, ""), IF($H$52=Lists!$D$9, IFERROR(G58-E58, ""), IFERROR(G58-F58, "")))</f>
        <v/>
      </c>
      <c r="I58" s="73"/>
      <c r="J58" s="54"/>
    </row>
    <row r="59" spans="1:10" x14ac:dyDescent="0.35">
      <c r="A59" s="53"/>
      <c r="B59" s="18" t="s">
        <v>68</v>
      </c>
      <c r="C59" s="19"/>
      <c r="D59" s="20"/>
      <c r="E59" s="22">
        <f>IFERROR(E93/E53, "")</f>
        <v>45.223166795152054</v>
      </c>
      <c r="F59" s="22">
        <f>IFERROR(F93/F53, "")</f>
        <v>45.223166795152054</v>
      </c>
      <c r="G59" s="22" t="str">
        <f>IFERROR(G93/G53, "")</f>
        <v/>
      </c>
      <c r="H59" s="92" t="str">
        <f>IF($H$52=Lists!$D$8, IFERROR(F59-E59, ""), IF($H$52=Lists!$D$9, IFERROR(G59-E59, ""), IFERROR(G59-F59, "")))</f>
        <v/>
      </c>
      <c r="I59" s="74"/>
      <c r="J59" s="54"/>
    </row>
    <row r="60" spans="1:10" x14ac:dyDescent="0.35">
      <c r="A60" s="53"/>
      <c r="B60" s="146" t="s">
        <v>69</v>
      </c>
      <c r="C60" s="147"/>
      <c r="D60" s="147"/>
      <c r="E60" s="147"/>
      <c r="F60" s="147"/>
      <c r="G60" s="147"/>
      <c r="H60" s="147"/>
      <c r="I60" s="148"/>
      <c r="J60" s="54"/>
    </row>
    <row r="61" spans="1:10" x14ac:dyDescent="0.35">
      <c r="A61" s="53"/>
      <c r="B61" s="12" t="s">
        <v>70</v>
      </c>
      <c r="C61" s="13"/>
      <c r="D61" s="14"/>
      <c r="E61" s="106">
        <v>44166</v>
      </c>
      <c r="F61" s="106">
        <v>44166</v>
      </c>
      <c r="G61" s="107"/>
      <c r="H61" s="89" t="str">
        <f>IF(SUM(E61:G61)=0, "", IF($H$52=Lists!$D$8, IFERROR(MROUND(CONVERT(F61-E61,"day","yr")*12, 0.5)&amp;" mo.", ""), IF($H$52=Lists!$D$9, IFERROR(MROUND(CONVERT(G61-E61,"day","yr")*12, 0.5)&amp;" mo.", ""), IFERROR(MROUND(CONVERT(G61-F61,"day","yr")*12, 0.5)&amp;" mo.", ""))))</f>
        <v/>
      </c>
      <c r="I61" s="119"/>
      <c r="J61" s="54"/>
    </row>
    <row r="62" spans="1:10" x14ac:dyDescent="0.35">
      <c r="A62" s="53"/>
      <c r="B62" s="15" t="s">
        <v>71</v>
      </c>
      <c r="D62" s="16"/>
      <c r="E62" s="106">
        <v>44197</v>
      </c>
      <c r="F62" s="106">
        <v>44197</v>
      </c>
      <c r="G62" s="107"/>
      <c r="H62" s="89" t="str">
        <f>IF(SUM(E62:G62)=0, "", IF($H$52=Lists!$D$8, IFERROR(MROUND(CONVERT(F62-E62,"day","yr")*12, 0.5)&amp;" mo.", ""), IF($H$52=Lists!$D$9, IFERROR(MROUND(CONVERT(G62-E62,"day","yr")*12, 0.5)&amp;" mo.", ""), IFERROR(MROUND(CONVERT(G62-F62,"day","yr")*12, 0.5)&amp;" mo.", ""))))</f>
        <v/>
      </c>
      <c r="I62" s="119"/>
      <c r="J62" s="54"/>
    </row>
    <row r="63" spans="1:10" x14ac:dyDescent="0.35">
      <c r="A63" s="53"/>
      <c r="B63" s="15" t="s">
        <v>72</v>
      </c>
      <c r="D63" s="16"/>
      <c r="E63" s="106"/>
      <c r="F63" s="106"/>
      <c r="G63" s="107"/>
      <c r="H63" s="89" t="str">
        <f>IF(SUM(E63:G63)=0, "", IF($H$52=Lists!$D$8, IFERROR(MROUND(CONVERT(F63-E63,"day","yr")*12, 0.5)&amp;" mo.", ""), IF($H$52=Lists!$D$9, IFERROR(MROUND(CONVERT(G63-E63,"day","yr")*12, 0.5)&amp;" mo.", ""), IFERROR(MROUND(CONVERT(G63-F63,"day","yr")*12, 0.5)&amp;" mo.", ""))))</f>
        <v/>
      </c>
      <c r="I63" s="119"/>
      <c r="J63" s="54"/>
    </row>
    <row r="64" spans="1:10" x14ac:dyDescent="0.35">
      <c r="A64" s="53"/>
      <c r="B64" s="15" t="s">
        <v>73</v>
      </c>
      <c r="D64" s="16"/>
      <c r="E64" s="106"/>
      <c r="F64" s="106"/>
      <c r="G64" s="107"/>
      <c r="H64" s="89" t="str">
        <f>IF(SUM(E64:G64)=0, "", IF($H$52=Lists!$D$8, IFERROR(MROUND(CONVERT(F64-E64,"day","yr")*12, 0.5)&amp;" mo.", ""), IF($H$52=Lists!$D$9, IFERROR(MROUND(CONVERT(G64-E64,"day","yr")*12, 0.5)&amp;" mo.", ""), IFERROR(MROUND(CONVERT(G64-F64,"day","yr")*12, 0.5)&amp;" mo.", ""))))</f>
        <v/>
      </c>
      <c r="I64" s="119"/>
      <c r="J64" s="54"/>
    </row>
    <row r="65" spans="1:10" x14ac:dyDescent="0.35">
      <c r="A65" s="53"/>
      <c r="B65" s="15" t="s">
        <v>74</v>
      </c>
      <c r="D65" s="16"/>
      <c r="E65" s="106">
        <v>46935</v>
      </c>
      <c r="F65" s="106">
        <v>46935</v>
      </c>
      <c r="G65" s="107"/>
      <c r="H65" s="89" t="str">
        <f>IF(SUM(E65:G65)=0, "", IF($H$52=Lists!$D$8, IFERROR(MROUND(CONVERT(F65-E65,"day","yr")*12, 0.5)&amp;" mo.", ""), IF($H$52=Lists!$D$9, IFERROR(MROUND(CONVERT(G65-E65,"day","yr")*12, 0.5)&amp;" mo.", ""), IFERROR(MROUND(CONVERT(G65-F65,"day","yr")*12, 0.5)&amp;" mo.", ""))))</f>
        <v/>
      </c>
      <c r="I65" s="119"/>
      <c r="J65" s="54"/>
    </row>
    <row r="66" spans="1:10" x14ac:dyDescent="0.35">
      <c r="A66" s="53"/>
      <c r="B66" s="18" t="s">
        <v>75</v>
      </c>
      <c r="C66" s="19"/>
      <c r="D66" s="20"/>
      <c r="E66" s="106"/>
      <c r="F66" s="106"/>
      <c r="G66" s="107"/>
      <c r="H66" s="89" t="str">
        <f>IF(SUM(E66:G66)=0, "", IF($H$52=Lists!$D$8, IFERROR(MROUND(CONVERT(F66-E66,"day","yr")*12, 0.5)&amp;" mo.", ""), IF($H$52=Lists!$D$9, IFERROR(MROUND(CONVERT(G66-E66,"day","yr")*12, 0.5)&amp;" mo.", ""), IFERROR(MROUND(CONVERT(G66-F66,"day","yr")*12, 0.5)&amp;" mo.", ""))))</f>
        <v/>
      </c>
      <c r="I66" s="119"/>
      <c r="J66" s="54"/>
    </row>
    <row r="67" spans="1:10" ht="10.15" customHeight="1" thickBot="1" x14ac:dyDescent="0.4">
      <c r="A67" s="75"/>
      <c r="B67" s="23"/>
      <c r="C67" s="23"/>
      <c r="D67" s="23"/>
      <c r="E67" s="24"/>
      <c r="F67" s="24"/>
      <c r="G67" s="24"/>
      <c r="H67" s="25"/>
      <c r="I67" s="76"/>
      <c r="J67" s="77"/>
    </row>
    <row r="68" spans="1:10" s="65" customFormat="1" ht="27" customHeight="1" thickTop="1" thickBot="1" x14ac:dyDescent="0.4">
      <c r="A68" s="136" t="s">
        <v>76</v>
      </c>
      <c r="B68" s="137"/>
      <c r="C68" s="137"/>
      <c r="D68" s="137"/>
      <c r="E68" s="137"/>
      <c r="F68" s="137"/>
      <c r="G68" s="137"/>
      <c r="H68" s="137"/>
      <c r="I68" s="137"/>
      <c r="J68" s="138"/>
    </row>
    <row r="69" spans="1:10" ht="10.15" customHeight="1" thickTop="1" x14ac:dyDescent="0.35">
      <c r="A69" s="53"/>
      <c r="B69" s="121"/>
      <c r="C69" s="121"/>
      <c r="D69" s="121"/>
      <c r="E69" s="26"/>
      <c r="F69" s="26"/>
      <c r="G69" s="26"/>
      <c r="H69" s="27"/>
      <c r="I69" s="78"/>
      <c r="J69" s="54"/>
    </row>
    <row r="70" spans="1:10" ht="75.25" customHeight="1" x14ac:dyDescent="0.35">
      <c r="A70" s="53"/>
      <c r="B70" s="149" t="s">
        <v>58</v>
      </c>
      <c r="C70" s="149"/>
      <c r="D70" s="149"/>
      <c r="E70" s="69" t="s">
        <v>77</v>
      </c>
      <c r="F70" s="69" t="s">
        <v>78</v>
      </c>
      <c r="G70" s="69" t="str">
        <f>IF(FCOR=TRUE, "Actual Cost Data at Final Completion", "Actual Costs to Date")</f>
        <v>Actual Costs to Date</v>
      </c>
      <c r="H70" s="69" t="str">
        <f>H52</f>
        <v>Estimate as Currently Funded to Actuals Variance</v>
      </c>
      <c r="I70" s="11" t="s">
        <v>31</v>
      </c>
      <c r="J70" s="54"/>
    </row>
    <row r="71" spans="1:10" x14ac:dyDescent="0.35">
      <c r="A71" s="53"/>
      <c r="B71" s="143" t="s">
        <v>79</v>
      </c>
      <c r="C71" s="144"/>
      <c r="D71" s="144"/>
      <c r="E71" s="144"/>
      <c r="F71" s="144"/>
      <c r="G71" s="144"/>
      <c r="H71" s="144"/>
      <c r="I71" s="145"/>
      <c r="J71" s="54"/>
    </row>
    <row r="72" spans="1:10" x14ac:dyDescent="0.35">
      <c r="A72" s="53"/>
      <c r="B72" s="157"/>
      <c r="C72" s="154"/>
      <c r="D72" s="127" t="s">
        <v>80</v>
      </c>
      <c r="E72" s="108"/>
      <c r="F72" s="108"/>
      <c r="G72" s="108"/>
      <c r="H72" s="93">
        <f>IF($H$52=Lists!$D$8, IFERROR(F72-E72, ""), IF($H$52=Lists!$D$9, IFERROR(G72-E72, ""), IFERROR(G72-F72, "")))</f>
        <v>0</v>
      </c>
      <c r="I72" s="119"/>
      <c r="J72" s="54"/>
    </row>
    <row r="73" spans="1:10" ht="10.15" customHeight="1" x14ac:dyDescent="0.35">
      <c r="A73" s="53"/>
      <c r="B73" s="116"/>
      <c r="C73" s="116"/>
      <c r="D73" s="116"/>
      <c r="E73" s="28"/>
      <c r="F73" s="28"/>
      <c r="G73" s="28"/>
      <c r="H73" s="29"/>
      <c r="I73" s="79"/>
      <c r="J73" s="54"/>
    </row>
    <row r="74" spans="1:10" x14ac:dyDescent="0.35">
      <c r="A74" s="53"/>
      <c r="B74" s="143" t="s">
        <v>81</v>
      </c>
      <c r="C74" s="144"/>
      <c r="D74" s="144"/>
      <c r="E74" s="144"/>
      <c r="F74" s="144"/>
      <c r="G74" s="144"/>
      <c r="H74" s="144"/>
      <c r="I74" s="145"/>
      <c r="J74" s="54"/>
    </row>
    <row r="75" spans="1:10" x14ac:dyDescent="0.35">
      <c r="A75" s="53"/>
      <c r="B75" s="12" t="s">
        <v>82</v>
      </c>
      <c r="C75" s="13"/>
      <c r="D75" s="14"/>
      <c r="E75" s="163">
        <f>PREDESIGN_TOTAL</f>
        <v>1549163</v>
      </c>
      <c r="F75" s="163">
        <f>PREDESIGN_TOTAL</f>
        <v>1549163</v>
      </c>
      <c r="G75" s="110"/>
      <c r="H75" s="30">
        <f>IF($H$52=Lists!$D$8, IFERROR(F75-E75, ""), IF($H$52=Lists!$D$9, IFERROR(G75-E75, ""), IFERROR(G75-F75, "")))</f>
        <v>-1549163</v>
      </c>
      <c r="I75" s="119"/>
      <c r="J75" s="54"/>
    </row>
    <row r="76" spans="1:10" x14ac:dyDescent="0.35">
      <c r="A76" s="53"/>
      <c r="B76" s="15" t="s">
        <v>83</v>
      </c>
      <c r="D76" s="16"/>
      <c r="E76" s="109"/>
      <c r="F76" s="109"/>
      <c r="G76" s="110"/>
      <c r="H76" s="30">
        <f>IF($H$52=Lists!$D$8, IFERROR(F76-E76, ""), IF($H$52=Lists!$D$9, IFERROR(G76-E76, ""), IFERROR(G76-F76, "")))</f>
        <v>0</v>
      </c>
      <c r="I76" s="119"/>
      <c r="J76" s="54"/>
    </row>
    <row r="77" spans="1:10" x14ac:dyDescent="0.35">
      <c r="A77" s="53"/>
      <c r="B77" s="15" t="s">
        <v>84</v>
      </c>
      <c r="D77" s="16"/>
      <c r="E77" s="109"/>
      <c r="F77" s="109"/>
      <c r="G77" s="110"/>
      <c r="H77" s="30">
        <f>IF($H$52=Lists!$D$8, IFERROR(F77-E77, ""), IF($H$52=Lists!$D$9, IFERROR(G77-E77, ""), IFERROR(G77-F77, "")))</f>
        <v>0</v>
      </c>
      <c r="I77" s="119"/>
      <c r="J77" s="54"/>
    </row>
    <row r="78" spans="1:10" x14ac:dyDescent="0.35">
      <c r="A78" s="53"/>
      <c r="B78" s="15" t="s">
        <v>85</v>
      </c>
      <c r="D78" s="16"/>
      <c r="E78" s="109"/>
      <c r="F78" s="109"/>
      <c r="G78" s="109"/>
      <c r="H78" s="30">
        <f>IF($H$52=Lists!$D$8, IFERROR(F78-E78, ""), IF($H$52=Lists!$D$9, IFERROR(G78-E78, ""), IFERROR(G78-F78, "")))</f>
        <v>0</v>
      </c>
      <c r="I78" s="119"/>
      <c r="J78" s="54"/>
    </row>
    <row r="79" spans="1:10" x14ac:dyDescent="0.35">
      <c r="A79" s="53"/>
      <c r="B79" s="15" t="s">
        <v>86</v>
      </c>
      <c r="D79" s="16"/>
      <c r="E79" s="109"/>
      <c r="F79" s="109"/>
      <c r="G79" s="109"/>
      <c r="H79" s="31">
        <f>IF($H$52=Lists!$D$8, IFERROR(F79-E79, ""), IF($H$52=Lists!$D$9, IFERROR(G79-E79, ""), IFERROR(G79-F79, "")))</f>
        <v>0</v>
      </c>
      <c r="I79" s="119"/>
      <c r="J79" s="54"/>
    </row>
    <row r="80" spans="1:10" x14ac:dyDescent="0.35">
      <c r="A80" s="53"/>
      <c r="B80" s="15" t="s">
        <v>87</v>
      </c>
      <c r="D80" s="16"/>
      <c r="E80" s="109"/>
      <c r="F80" s="109"/>
      <c r="G80" s="110"/>
      <c r="H80" s="30">
        <f>IF($H$52=Lists!$D$8, IFERROR(F80-E80, ""), IF($H$52=Lists!$D$9, IFERROR(G80-E80, ""), IFERROR(G80-F80, "")))</f>
        <v>0</v>
      </c>
      <c r="I80" s="111"/>
      <c r="J80" s="54"/>
    </row>
    <row r="81" spans="1:10" x14ac:dyDescent="0.35">
      <c r="A81" s="53"/>
      <c r="B81" s="18"/>
      <c r="C81" s="156"/>
      <c r="D81" s="128" t="s">
        <v>88</v>
      </c>
      <c r="E81" s="32">
        <f>SUM(E75:E80)</f>
        <v>1549163</v>
      </c>
      <c r="F81" s="32">
        <f>SUM(F75:F80)</f>
        <v>1549163</v>
      </c>
      <c r="G81" s="32">
        <f>SUM(G75:G80)</f>
        <v>0</v>
      </c>
      <c r="H81" s="33">
        <f>IF($H$52=Lists!$D$8, IFERROR(F81-E81, ""), IF($H$52=Lists!$D$9, IFERROR(G81-E81, ""), IFERROR(G81-F81, "")))</f>
        <v>-1549163</v>
      </c>
      <c r="I81" s="80"/>
      <c r="J81" s="54"/>
    </row>
    <row r="82" spans="1:10" ht="10.15" customHeight="1" x14ac:dyDescent="0.35">
      <c r="A82" s="53"/>
      <c r="J82" s="54"/>
    </row>
    <row r="83" spans="1:10" x14ac:dyDescent="0.35">
      <c r="A83" s="53"/>
      <c r="B83" s="143" t="s">
        <v>89</v>
      </c>
      <c r="C83" s="144"/>
      <c r="D83" s="144"/>
      <c r="E83" s="144"/>
      <c r="F83" s="144"/>
      <c r="G83" s="144"/>
      <c r="H83" s="144"/>
      <c r="I83" s="145"/>
      <c r="J83" s="54"/>
    </row>
    <row r="84" spans="1:10" ht="14.5" customHeight="1" x14ac:dyDescent="0.35">
      <c r="A84" s="53"/>
      <c r="B84" s="12" t="s">
        <v>90</v>
      </c>
      <c r="C84" s="13"/>
      <c r="D84" s="14"/>
      <c r="E84" s="109"/>
      <c r="F84" s="109"/>
      <c r="G84" s="110"/>
      <c r="H84" s="34">
        <f>IF($H$52=Lists!$D$8, IFERROR(F84-E84, ""), IF($H$52=Lists!$D$9, IFERROR(G84-E84, ""), IFERROR(G84-F84, "")))</f>
        <v>0</v>
      </c>
      <c r="I84" s="119"/>
      <c r="J84" s="54"/>
    </row>
    <row r="85" spans="1:10" x14ac:dyDescent="0.35">
      <c r="A85" s="53"/>
      <c r="B85" s="15" t="s">
        <v>91</v>
      </c>
      <c r="D85" s="16"/>
      <c r="E85" s="109"/>
      <c r="F85" s="109"/>
      <c r="G85" s="110"/>
      <c r="H85" s="34">
        <f>IF($H$52=Lists!$D$8, IFERROR(F85-E85, ""), IF($H$52=Lists!$D$9, IFERROR(G85-E85, ""), IFERROR(G85-F85, "")))</f>
        <v>0</v>
      </c>
      <c r="I85" s="111"/>
      <c r="J85" s="54"/>
    </row>
    <row r="86" spans="1:10" x14ac:dyDescent="0.35">
      <c r="A86" s="53"/>
      <c r="B86" s="15" t="s">
        <v>92</v>
      </c>
      <c r="D86" s="16"/>
      <c r="E86" s="109">
        <v>18201943</v>
      </c>
      <c r="F86" s="109">
        <v>18201943</v>
      </c>
      <c r="G86" s="109"/>
      <c r="H86" s="35">
        <f>IF($H$52=Lists!$D$8, IFERROR(F86-E86, ""), IF($H$52=Lists!$D$9, IFERROR(G86-E86, ""), IFERROR(G86-F86, "")))</f>
        <v>-18201943</v>
      </c>
      <c r="I86" s="111"/>
      <c r="J86" s="54"/>
    </row>
    <row r="87" spans="1:10" x14ac:dyDescent="0.35">
      <c r="A87" s="53"/>
      <c r="B87" s="38"/>
      <c r="C87" s="1"/>
      <c r="D87" s="158" t="s">
        <v>93</v>
      </c>
      <c r="E87" s="159">
        <f>SUM(E84:E86)</f>
        <v>18201943</v>
      </c>
      <c r="F87" s="36">
        <f t="shared" ref="F87:G87" si="5">SUM(F84:F86)</f>
        <v>18201943</v>
      </c>
      <c r="G87" s="36">
        <f t="shared" si="5"/>
        <v>0</v>
      </c>
      <c r="H87" s="34">
        <f>IF($H$52=Lists!$D$8, IFERROR(F87-E87, ""), IF($H$52=Lists!$D$9, IFERROR(G87-E87, ""), IFERROR(G87-F87, "")))</f>
        <v>-18201943</v>
      </c>
      <c r="I87" s="80"/>
      <c r="J87" s="54"/>
    </row>
    <row r="88" spans="1:10" x14ac:dyDescent="0.35">
      <c r="A88" s="53"/>
      <c r="B88" s="15" t="s">
        <v>94</v>
      </c>
      <c r="D88" s="16"/>
      <c r="E88" s="109"/>
      <c r="F88" s="109"/>
      <c r="G88" s="110"/>
      <c r="H88" s="34">
        <f>IF($H$52=Lists!$D$8, IFERROR(F88-E88, ""), IF($H$52=Lists!$D$9, IFERROR(G88-E88, ""), IFERROR(G88-F88, "")))</f>
        <v>0</v>
      </c>
      <c r="I88" s="111"/>
      <c r="J88" s="54"/>
    </row>
    <row r="89" spans="1:10" x14ac:dyDescent="0.35">
      <c r="A89" s="53"/>
      <c r="B89" s="15" t="s">
        <v>95</v>
      </c>
      <c r="D89" s="16"/>
      <c r="E89" s="109"/>
      <c r="F89" s="109"/>
      <c r="G89" s="109"/>
      <c r="H89" s="34">
        <f>IF($H$52=Lists!$D$8, IFERROR(F89-E89, ""), IF($H$52=Lists!$D$9, IFERROR(G89-E89, ""), IFERROR(G89-F89, "")))</f>
        <v>0</v>
      </c>
      <c r="I89" s="111"/>
      <c r="J89" s="54"/>
    </row>
    <row r="90" spans="1:10" x14ac:dyDescent="0.35">
      <c r="A90" s="53"/>
      <c r="B90" s="15" t="s">
        <v>96</v>
      </c>
      <c r="D90" s="16"/>
      <c r="E90" s="109">
        <v>2409895</v>
      </c>
      <c r="F90" s="109">
        <v>2409895</v>
      </c>
      <c r="G90" s="109"/>
      <c r="H90" s="34">
        <f>IF($H$52=Lists!$D$8, IFERROR(F90-E90, ""), IF($H$52=Lists!$D$9, IFERROR(G90-E90, ""), IFERROR(G90-F90, "")))</f>
        <v>-2409895</v>
      </c>
      <c r="I90" s="111"/>
      <c r="J90" s="54"/>
    </row>
    <row r="91" spans="1:10" x14ac:dyDescent="0.35">
      <c r="A91" s="53"/>
      <c r="B91" s="15" t="str">
        <f>IF(C49=Lists!J3, "GCCM Costs", IF(C49=Lists!J4, "Design-Build Costs", ""))</f>
        <v>GCCM Costs</v>
      </c>
      <c r="D91" s="16"/>
      <c r="E91" s="109">
        <v>5082066</v>
      </c>
      <c r="F91" s="109">
        <v>5082066</v>
      </c>
      <c r="G91" s="109"/>
      <c r="H91" s="34">
        <f>IF($H$52=Lists!$D$8, IFERROR(F91-E91, ""), IF($H$52=Lists!$D$9, IFERROR(G91-E91, ""), IFERROR(G91-F91, "")))</f>
        <v>-5082066</v>
      </c>
      <c r="I91" s="111"/>
      <c r="J91" s="54"/>
    </row>
    <row r="92" spans="1:10" x14ac:dyDescent="0.35">
      <c r="A92" s="53"/>
      <c r="B92" s="15" t="str">
        <f>IF(C49=Lists!J3, "GCCM Risk Contingency", "")</f>
        <v>GCCM Risk Contingency</v>
      </c>
      <c r="D92" s="16"/>
      <c r="E92" s="109"/>
      <c r="F92" s="109"/>
      <c r="G92" s="109"/>
      <c r="H92" s="34">
        <f>IF($H$52=Lists!$D$8, IFERROR(F92-E92, ""), IF($H$52=Lists!$D$9, IFERROR(G92-E92, ""), IFERROR(G92-F92, "")))</f>
        <v>0</v>
      </c>
      <c r="I92" s="111"/>
      <c r="J92" s="54"/>
    </row>
    <row r="93" spans="1:10" x14ac:dyDescent="0.35">
      <c r="A93" s="53"/>
      <c r="B93" s="155"/>
      <c r="C93" s="156"/>
      <c r="D93" s="128" t="s">
        <v>97</v>
      </c>
      <c r="E93" s="159">
        <f>SUM(E87:E92)</f>
        <v>25693904</v>
      </c>
      <c r="F93" s="36">
        <f t="shared" ref="F93:G93" si="6">SUM(F87:F92)</f>
        <v>25693904</v>
      </c>
      <c r="G93" s="36">
        <f t="shared" si="6"/>
        <v>0</v>
      </c>
      <c r="H93" s="37">
        <f>IF($H$52=Lists!$D$8, IFERROR(F93-E93, ""), IF($H$52=Lists!$D$9, IFERROR(G93-E93, ""), IFERROR(G93-F93, "")))</f>
        <v>-25693904</v>
      </c>
      <c r="I93" s="72"/>
      <c r="J93" s="54"/>
    </row>
    <row r="94" spans="1:10" ht="10.15" customHeight="1" x14ac:dyDescent="0.35">
      <c r="A94" s="53"/>
      <c r="J94" s="54"/>
    </row>
    <row r="95" spans="1:10" x14ac:dyDescent="0.35">
      <c r="A95" s="53"/>
      <c r="B95" s="143" t="s">
        <v>98</v>
      </c>
      <c r="C95" s="144"/>
      <c r="D95" s="144"/>
      <c r="E95" s="144"/>
      <c r="F95" s="144"/>
      <c r="G95" s="144"/>
      <c r="H95" s="144"/>
      <c r="I95" s="145"/>
      <c r="J95" s="54"/>
    </row>
    <row r="96" spans="1:10" x14ac:dyDescent="0.35">
      <c r="A96" s="53"/>
      <c r="B96" s="38" t="s">
        <v>99</v>
      </c>
      <c r="D96" s="16"/>
      <c r="E96" s="112">
        <v>0</v>
      </c>
      <c r="F96" s="112"/>
      <c r="G96" s="113"/>
      <c r="H96" s="39">
        <f>IF($H$52=Lists!$D$8, IFERROR(F96-E96, ""), IF($H$52=Lists!$D$9, IFERROR(G96-E96, ""), IFERROR(G96-F96, "")))</f>
        <v>0</v>
      </c>
      <c r="I96" s="115"/>
      <c r="J96" s="81"/>
    </row>
    <row r="97" spans="1:10" x14ac:dyDescent="0.35">
      <c r="A97" s="53"/>
      <c r="B97" s="38" t="s">
        <v>100</v>
      </c>
      <c r="D97" s="16"/>
      <c r="E97" s="112">
        <v>0</v>
      </c>
      <c r="F97" s="112"/>
      <c r="G97" s="113"/>
      <c r="H97" s="39">
        <f>IF($H$52=Lists!$D$8, IFERROR(F97-E97, ""), IF($H$52=Lists!$D$9, IFERROR(G97-E97, ""), IFERROR(G97-F97, "")))</f>
        <v>0</v>
      </c>
      <c r="I97" s="115"/>
      <c r="J97" s="81"/>
    </row>
    <row r="98" spans="1:10" x14ac:dyDescent="0.35">
      <c r="A98" s="53"/>
      <c r="B98" s="38" t="s">
        <v>101</v>
      </c>
      <c r="D98" s="16"/>
      <c r="E98" s="109">
        <v>292366</v>
      </c>
      <c r="F98" s="109">
        <v>292366</v>
      </c>
      <c r="G98" s="110"/>
      <c r="H98" s="40">
        <f>IF($H$52=Lists!$D$8, IFERROR(F98-E98, ""), IF($H$52=Lists!$D$9, IFERROR(G98-E98, ""), IFERROR(G98-F98, "")))</f>
        <v>-292366</v>
      </c>
      <c r="I98" s="119"/>
      <c r="J98" s="54"/>
    </row>
    <row r="99" spans="1:10" x14ac:dyDescent="0.35">
      <c r="A99" s="53"/>
      <c r="B99" s="38" t="s">
        <v>102</v>
      </c>
      <c r="D99" s="16"/>
      <c r="E99" s="109">
        <v>413680</v>
      </c>
      <c r="F99" s="109">
        <v>413680</v>
      </c>
      <c r="G99" s="114"/>
      <c r="H99" s="41">
        <f>IF($H$52=Lists!$D$8, IFERROR(F99-E99, ""), IF($H$52=Lists!$D$9, IFERROR(G99-E99, ""), IFERROR(G99-F99, "")))</f>
        <v>-413680</v>
      </c>
      <c r="I99" s="115"/>
      <c r="J99" s="81"/>
    </row>
    <row r="100" spans="1:10" ht="15" thickBot="1" x14ac:dyDescent="0.4">
      <c r="A100" s="53"/>
      <c r="B100" s="160"/>
      <c r="C100" s="60"/>
      <c r="D100" s="129" t="s">
        <v>103</v>
      </c>
      <c r="E100" s="42">
        <f>SUM(E96:E99)</f>
        <v>706046</v>
      </c>
      <c r="F100" s="42">
        <f>SUM(F96:F99)</f>
        <v>706046</v>
      </c>
      <c r="G100" s="42">
        <f>SUM(G96:G99)</f>
        <v>0</v>
      </c>
      <c r="H100" s="37">
        <f>IF($H$52=Lists!$D$8, IFERROR(F100-E100, ""), IF($H$52=Lists!$D$9, IFERROR(G100-E100, ""), IFERROR(G100-F100, "")))</f>
        <v>-706046</v>
      </c>
      <c r="I100" s="82"/>
      <c r="J100" s="81"/>
    </row>
    <row r="101" spans="1:10" ht="19.5" thickTop="1" thickBot="1" x14ac:dyDescent="0.5">
      <c r="A101" s="53"/>
      <c r="B101" s="83" t="s">
        <v>104</v>
      </c>
      <c r="C101" s="84"/>
      <c r="D101" s="84"/>
      <c r="E101" s="85">
        <f>SUM(E72,E81,E93,E100)</f>
        <v>27949113</v>
      </c>
      <c r="F101" s="85">
        <f>SUM(F72,F81,F93,F100)</f>
        <v>27949113</v>
      </c>
      <c r="G101" s="85">
        <f>SUM(G72,G81,G93,G100)</f>
        <v>0</v>
      </c>
      <c r="H101" s="85">
        <f>SUM(H72,H81,H93,H100)</f>
        <v>-27949113</v>
      </c>
      <c r="I101" s="86"/>
      <c r="J101" s="81"/>
    </row>
    <row r="102" spans="1:10" ht="10.15" customHeight="1" thickTop="1" x14ac:dyDescent="0.35">
      <c r="A102" s="53"/>
      <c r="B102" s="120"/>
      <c r="C102" s="120"/>
      <c r="D102" s="120"/>
      <c r="E102" s="43"/>
      <c r="F102" s="43"/>
      <c r="G102" s="43"/>
      <c r="H102" s="43"/>
      <c r="I102" s="117"/>
      <c r="J102" s="81"/>
    </row>
    <row r="103" spans="1:10" s="1" customFormat="1" x14ac:dyDescent="0.35">
      <c r="A103" s="56"/>
      <c r="B103" s="178" t="str">
        <f>IF(ReportType=Lists!$O$2, "", "Close-Out Information")</f>
        <v/>
      </c>
      <c r="C103" s="179"/>
      <c r="D103" s="179"/>
      <c r="E103" s="179"/>
      <c r="F103" s="179"/>
      <c r="G103" s="179"/>
      <c r="H103" s="179"/>
      <c r="I103" s="180"/>
      <c r="J103" s="57"/>
    </row>
    <row r="104" spans="1:10" s="1" customFormat="1" x14ac:dyDescent="0.35">
      <c r="A104" s="56"/>
      <c r="B104" s="44"/>
      <c r="C104" s="188"/>
      <c r="D104" s="188"/>
      <c r="E104" s="188" t="str">
        <f>IF(ReportType=Lists!$O$2, "", "NOTES")</f>
        <v/>
      </c>
      <c r="F104" s="188"/>
      <c r="G104" s="188"/>
      <c r="H104" s="188"/>
      <c r="I104" s="189"/>
      <c r="J104" s="57"/>
    </row>
    <row r="105" spans="1:10" ht="15" customHeight="1" x14ac:dyDescent="0.35">
      <c r="A105" s="53"/>
      <c r="B105" s="71" t="str">
        <f>IF(ReportType=Lists!$O$2, "", "Number of Change Orders")</f>
        <v/>
      </c>
      <c r="C105" s="181"/>
      <c r="D105" s="182"/>
      <c r="E105" s="185"/>
      <c r="F105" s="186"/>
      <c r="G105" s="186"/>
      <c r="H105" s="186"/>
      <c r="I105" s="187"/>
      <c r="J105" s="54"/>
    </row>
    <row r="106" spans="1:10" ht="15" customHeight="1" x14ac:dyDescent="0.35">
      <c r="A106" s="53"/>
      <c r="B106" s="71" t="str">
        <f>IF(ReportType=Lists!$O$2, "", "Total Value of Change Orders")</f>
        <v/>
      </c>
      <c r="C106" s="190"/>
      <c r="D106" s="191"/>
      <c r="E106" s="122"/>
      <c r="F106" s="123"/>
      <c r="G106" s="123"/>
      <c r="H106" s="123"/>
      <c r="I106" s="124"/>
      <c r="J106" s="54"/>
    </row>
    <row r="107" spans="1:10" ht="15" customHeight="1" x14ac:dyDescent="0.35">
      <c r="A107" s="53"/>
      <c r="B107" s="71" t="str">
        <f>IF(ReportType=Lists!$O$2, "", "Outstanding Liabilities")</f>
        <v/>
      </c>
      <c r="C107" s="190"/>
      <c r="D107" s="191"/>
      <c r="E107" s="122"/>
      <c r="F107" s="123"/>
      <c r="G107" s="123"/>
      <c r="H107" s="123"/>
      <c r="I107" s="124"/>
      <c r="J107" s="54"/>
    </row>
    <row r="108" spans="1:10" x14ac:dyDescent="0.35">
      <c r="A108" s="53"/>
      <c r="B108" s="18" t="str">
        <f>IF(ReportType=Lists!$O$2, "", "Unsettled Claims")</f>
        <v/>
      </c>
      <c r="C108" s="183"/>
      <c r="D108" s="184"/>
      <c r="E108" s="185"/>
      <c r="F108" s="186"/>
      <c r="G108" s="186"/>
      <c r="H108" s="186"/>
      <c r="I108" s="187"/>
      <c r="J108" s="54"/>
    </row>
    <row r="109" spans="1:10" ht="10.15" customHeight="1" x14ac:dyDescent="0.35">
      <c r="A109" s="53"/>
      <c r="J109" s="54"/>
    </row>
    <row r="110" spans="1:10" ht="15" thickBot="1" x14ac:dyDescent="0.4">
      <c r="A110" s="53"/>
      <c r="B110" s="1" t="s">
        <v>105</v>
      </c>
      <c r="J110" s="54"/>
    </row>
    <row r="111" spans="1:10" x14ac:dyDescent="0.35">
      <c r="A111" s="53"/>
      <c r="B111" s="169"/>
      <c r="C111" s="170"/>
      <c r="D111" s="170"/>
      <c r="E111" s="170"/>
      <c r="F111" s="170"/>
      <c r="G111" s="170"/>
      <c r="H111" s="170"/>
      <c r="I111" s="171"/>
      <c r="J111" s="54"/>
    </row>
    <row r="112" spans="1:10" x14ac:dyDescent="0.35">
      <c r="A112" s="53"/>
      <c r="B112" s="172"/>
      <c r="C112" s="173"/>
      <c r="D112" s="173"/>
      <c r="E112" s="173"/>
      <c r="F112" s="173"/>
      <c r="G112" s="173"/>
      <c r="H112" s="173"/>
      <c r="I112" s="174"/>
      <c r="J112" s="54"/>
    </row>
    <row r="113" spans="1:10" x14ac:dyDescent="0.35">
      <c r="A113" s="53"/>
      <c r="B113" s="172"/>
      <c r="C113" s="173"/>
      <c r="D113" s="173"/>
      <c r="E113" s="173"/>
      <c r="F113" s="173"/>
      <c r="G113" s="173"/>
      <c r="H113" s="173"/>
      <c r="I113" s="174"/>
      <c r="J113" s="54"/>
    </row>
    <row r="114" spans="1:10" x14ac:dyDescent="0.35">
      <c r="A114" s="53"/>
      <c r="B114" s="172"/>
      <c r="C114" s="173"/>
      <c r="D114" s="173"/>
      <c r="E114" s="173"/>
      <c r="F114" s="173"/>
      <c r="G114" s="173"/>
      <c r="H114" s="173"/>
      <c r="I114" s="174"/>
      <c r="J114" s="54"/>
    </row>
    <row r="115" spans="1:10" x14ac:dyDescent="0.35">
      <c r="A115" s="53"/>
      <c r="B115" s="172"/>
      <c r="C115" s="173"/>
      <c r="D115" s="173"/>
      <c r="E115" s="173"/>
      <c r="F115" s="173"/>
      <c r="G115" s="173"/>
      <c r="H115" s="173"/>
      <c r="I115" s="174"/>
      <c r="J115" s="54"/>
    </row>
    <row r="116" spans="1:10" x14ac:dyDescent="0.35">
      <c r="A116" s="53"/>
      <c r="B116" s="172"/>
      <c r="C116" s="173"/>
      <c r="D116" s="173"/>
      <c r="E116" s="173"/>
      <c r="F116" s="173"/>
      <c r="G116" s="173"/>
      <c r="H116" s="173"/>
      <c r="I116" s="174"/>
      <c r="J116" s="54"/>
    </row>
    <row r="117" spans="1:10" x14ac:dyDescent="0.35">
      <c r="A117" s="53"/>
      <c r="B117" s="172"/>
      <c r="C117" s="173"/>
      <c r="D117" s="173"/>
      <c r="E117" s="173"/>
      <c r="F117" s="173"/>
      <c r="G117" s="173"/>
      <c r="H117" s="173"/>
      <c r="I117" s="174"/>
      <c r="J117" s="54"/>
    </row>
    <row r="118" spans="1:10" x14ac:dyDescent="0.35">
      <c r="A118" s="53"/>
      <c r="B118" s="172"/>
      <c r="C118" s="173"/>
      <c r="D118" s="173"/>
      <c r="E118" s="173"/>
      <c r="F118" s="173"/>
      <c r="G118" s="173"/>
      <c r="H118" s="173"/>
      <c r="I118" s="174"/>
      <c r="J118" s="54"/>
    </row>
    <row r="119" spans="1:10" x14ac:dyDescent="0.35">
      <c r="A119" s="53"/>
      <c r="B119" s="172"/>
      <c r="C119" s="173"/>
      <c r="D119" s="173"/>
      <c r="E119" s="173"/>
      <c r="F119" s="173"/>
      <c r="G119" s="173"/>
      <c r="H119" s="173"/>
      <c r="I119" s="174"/>
      <c r="J119" s="54"/>
    </row>
    <row r="120" spans="1:10" x14ac:dyDescent="0.35">
      <c r="A120" s="53"/>
      <c r="B120" s="172"/>
      <c r="C120" s="173"/>
      <c r="D120" s="173"/>
      <c r="E120" s="173"/>
      <c r="F120" s="173"/>
      <c r="G120" s="173"/>
      <c r="H120" s="173"/>
      <c r="I120" s="174"/>
      <c r="J120" s="54"/>
    </row>
    <row r="121" spans="1:10" x14ac:dyDescent="0.35">
      <c r="A121" s="53"/>
      <c r="B121" s="172"/>
      <c r="C121" s="173"/>
      <c r="D121" s="173"/>
      <c r="E121" s="173"/>
      <c r="F121" s="173"/>
      <c r="G121" s="173"/>
      <c r="H121" s="173"/>
      <c r="I121" s="174"/>
      <c r="J121" s="54"/>
    </row>
    <row r="122" spans="1:10" x14ac:dyDescent="0.35">
      <c r="A122" s="53"/>
      <c r="B122" s="172"/>
      <c r="C122" s="173"/>
      <c r="D122" s="173"/>
      <c r="E122" s="173"/>
      <c r="F122" s="173"/>
      <c r="G122" s="173"/>
      <c r="H122" s="173"/>
      <c r="I122" s="174"/>
      <c r="J122" s="54"/>
    </row>
    <row r="123" spans="1:10" x14ac:dyDescent="0.35">
      <c r="A123" s="53"/>
      <c r="B123" s="172"/>
      <c r="C123" s="173"/>
      <c r="D123" s="173"/>
      <c r="E123" s="173"/>
      <c r="F123" s="173"/>
      <c r="G123" s="173"/>
      <c r="H123" s="173"/>
      <c r="I123" s="174"/>
      <c r="J123" s="54"/>
    </row>
    <row r="124" spans="1:10" x14ac:dyDescent="0.35">
      <c r="A124" s="53"/>
      <c r="B124" s="172"/>
      <c r="C124" s="173"/>
      <c r="D124" s="173"/>
      <c r="E124" s="173"/>
      <c r="F124" s="173"/>
      <c r="G124" s="173"/>
      <c r="H124" s="173"/>
      <c r="I124" s="174"/>
      <c r="J124" s="54"/>
    </row>
    <row r="125" spans="1:10" x14ac:dyDescent="0.35">
      <c r="A125" s="53"/>
      <c r="B125" s="172"/>
      <c r="C125" s="173"/>
      <c r="D125" s="173"/>
      <c r="E125" s="173"/>
      <c r="F125" s="173"/>
      <c r="G125" s="173"/>
      <c r="H125" s="173"/>
      <c r="I125" s="174"/>
      <c r="J125" s="54"/>
    </row>
    <row r="126" spans="1:10" x14ac:dyDescent="0.35">
      <c r="A126" s="53"/>
      <c r="B126" s="172"/>
      <c r="C126" s="173"/>
      <c r="D126" s="173"/>
      <c r="E126" s="173"/>
      <c r="F126" s="173"/>
      <c r="G126" s="173"/>
      <c r="H126" s="173"/>
      <c r="I126" s="174"/>
      <c r="J126" s="54"/>
    </row>
    <row r="127" spans="1:10" x14ac:dyDescent="0.35">
      <c r="A127" s="53"/>
      <c r="B127" s="172"/>
      <c r="C127" s="173"/>
      <c r="D127" s="173"/>
      <c r="E127" s="173"/>
      <c r="F127" s="173"/>
      <c r="G127" s="173"/>
      <c r="H127" s="173"/>
      <c r="I127" s="174"/>
      <c r="J127" s="54"/>
    </row>
    <row r="128" spans="1:10" x14ac:dyDescent="0.35">
      <c r="A128" s="53"/>
      <c r="B128" s="172"/>
      <c r="C128" s="173"/>
      <c r="D128" s="173"/>
      <c r="E128" s="173"/>
      <c r="F128" s="173"/>
      <c r="G128" s="173"/>
      <c r="H128" s="173"/>
      <c r="I128" s="174"/>
      <c r="J128" s="54"/>
    </row>
    <row r="129" spans="1:10" x14ac:dyDescent="0.35">
      <c r="A129" s="53"/>
      <c r="B129" s="172"/>
      <c r="C129" s="173"/>
      <c r="D129" s="173"/>
      <c r="E129" s="173"/>
      <c r="F129" s="173"/>
      <c r="G129" s="173"/>
      <c r="H129" s="173"/>
      <c r="I129" s="174"/>
      <c r="J129" s="54"/>
    </row>
    <row r="130" spans="1:10" ht="15" thickBot="1" x14ac:dyDescent="0.4">
      <c r="A130" s="53"/>
      <c r="B130" s="175"/>
      <c r="C130" s="176"/>
      <c r="D130" s="176"/>
      <c r="E130" s="176"/>
      <c r="F130" s="176"/>
      <c r="G130" s="176"/>
      <c r="H130" s="176"/>
      <c r="I130" s="177"/>
      <c r="J130" s="54"/>
    </row>
    <row r="131" spans="1:10" ht="10.15" customHeight="1" thickBot="1" x14ac:dyDescent="0.4">
      <c r="A131" s="75"/>
      <c r="B131" s="59"/>
      <c r="C131" s="59"/>
      <c r="D131" s="59"/>
      <c r="E131" s="59"/>
      <c r="F131" s="59"/>
      <c r="G131" s="59"/>
      <c r="H131" s="59"/>
      <c r="I131" s="59"/>
      <c r="J131" s="77"/>
    </row>
  </sheetData>
  <sheetProtection formatCells="0" formatColumns="0" formatRows="0" insertRows="0" insertHyperlinks="0"/>
  <mergeCells count="23">
    <mergeCell ref="G47:H47"/>
    <mergeCell ref="G48:H48"/>
    <mergeCell ref="G49:H49"/>
    <mergeCell ref="E47:F47"/>
    <mergeCell ref="C47:D47"/>
    <mergeCell ref="C48:D48"/>
    <mergeCell ref="C49:D49"/>
    <mergeCell ref="C5:H5"/>
    <mergeCell ref="C7:H7"/>
    <mergeCell ref="C6:H6"/>
    <mergeCell ref="B111:I130"/>
    <mergeCell ref="B103:I103"/>
    <mergeCell ref="C105:D105"/>
    <mergeCell ref="C108:D108"/>
    <mergeCell ref="E105:I105"/>
    <mergeCell ref="E108:I108"/>
    <mergeCell ref="C104:D104"/>
    <mergeCell ref="E104:I104"/>
    <mergeCell ref="C106:D106"/>
    <mergeCell ref="C107:D107"/>
    <mergeCell ref="C10:H10"/>
    <mergeCell ref="C11:H11"/>
    <mergeCell ref="C12:H12"/>
  </mergeCells>
  <conditionalFormatting sqref="A82:J105 A106:C107 E106:J107 A108:J131 A1:J15 A16:C16 J16:J19 A17:B19 A20:J20 A21:C21 J21:J22 A22:B22 A23:J25 A26:G26 J26 A27:J71 A72 C72:J72 A73:J80 A81 C81:J81">
    <cfRule type="expression" dxfId="2" priority="3">
      <formula>CELL("PROTECT", A1)=0</formula>
    </cfRule>
  </conditionalFormatting>
  <conditionalFormatting sqref="E91:I92">
    <cfRule type="expression" dxfId="0" priority="2">
      <formula>$B91=""</formula>
    </cfRule>
  </conditionalFormatting>
  <dataValidations count="1">
    <dataValidation type="list" allowBlank="1" showInputMessage="1" showErrorMessage="1" sqref="K59" xr:uid="{00000000-0002-0000-0100-000000000000}">
      <formula1>"PMoptions"</formula1>
    </dataValidation>
  </dataValidations>
  <hyperlinks>
    <hyperlink ref="C12" r:id="rId1" xr:uid="{1CA832B1-FCC6-4081-B946-CBB9800AEF49}"/>
  </hyperlinks>
  <pageMargins left="0.45" right="0.45" top="0.5" bottom="0.5" header="0.3" footer="0.3"/>
  <pageSetup scale="66" fitToHeight="2" orientation="portrait" r:id="rId2"/>
  <headerFooter>
    <oddFooter>&amp;C&amp;P</oddFooter>
  </headerFooter>
  <rowBreaks count="1" manualBreakCount="1">
    <brk id="67"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B103:I108</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C47:D47</xm:sqref>
        </x14:dataValidation>
        <x14:dataValidation type="list" allowBlank="1" showInputMessage="1" showErrorMessage="1" xr:uid="{00000000-0002-0000-0100-000002000000}">
          <x14:formula1>
            <xm:f>Lists!$D$2:$D$3</xm:f>
          </x14:formula1>
          <xm:sqref>G48:H49</xm:sqref>
        </x14:dataValidation>
        <x14:dataValidation type="list" allowBlank="1" showInputMessage="1" showErrorMessage="1" xr:uid="{00000000-0002-0000-0100-000003000000}">
          <x14:formula1>
            <xm:f>Lists!$F$2:$F$4</xm:f>
          </x14:formula1>
          <xm:sqref>G47:H47</xm:sqref>
        </x14:dataValidation>
        <x14:dataValidation type="list" allowBlank="1" showInputMessage="1" showErrorMessage="1" xr:uid="{00000000-0002-0000-0100-000004000000}">
          <x14:formula1>
            <xm:f>Lists!$J$2:$J$5</xm:f>
          </x14:formula1>
          <xm:sqref>C49:D49</xm:sqref>
        </x14:dataValidation>
        <x14:dataValidation type="list" allowBlank="1" showInputMessage="1" showErrorMessage="1" xr:uid="{00000000-0002-0000-0100-000005000000}">
          <x14:formula1>
            <xm:f>Lists!$D$8:$D$10</xm:f>
          </x14:formula1>
          <xm:sqref>H52</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46</v>
      </c>
      <c r="C1" s="1"/>
      <c r="D1" s="1" t="s">
        <v>106</v>
      </c>
      <c r="E1" s="1"/>
      <c r="F1" s="1" t="s">
        <v>107</v>
      </c>
      <c r="G1" s="1"/>
      <c r="H1" s="94"/>
      <c r="I1" s="1"/>
      <c r="J1" s="1"/>
      <c r="K1" s="1"/>
      <c r="L1" s="1"/>
      <c r="M1" s="1" t="s">
        <v>108</v>
      </c>
      <c r="N1" s="1"/>
      <c r="O1" s="1" t="s">
        <v>109</v>
      </c>
    </row>
    <row r="2" spans="2:15" ht="15" customHeight="1" x14ac:dyDescent="0.35">
      <c r="B2" t="s">
        <v>110</v>
      </c>
      <c r="D2" t="s">
        <v>56</v>
      </c>
      <c r="F2" t="s">
        <v>49</v>
      </c>
      <c r="H2" s="2" t="s">
        <v>111</v>
      </c>
      <c r="J2" t="s">
        <v>112</v>
      </c>
      <c r="M2" t="s">
        <v>113</v>
      </c>
      <c r="O2" t="s">
        <v>2</v>
      </c>
    </row>
    <row r="3" spans="2:15" ht="15" customHeight="1" x14ac:dyDescent="0.35">
      <c r="B3" t="s">
        <v>114</v>
      </c>
      <c r="D3" t="s">
        <v>52</v>
      </c>
      <c r="F3" t="s">
        <v>4</v>
      </c>
      <c r="H3" s="3" t="s">
        <v>115</v>
      </c>
      <c r="J3" t="s">
        <v>54</v>
      </c>
      <c r="M3" t="str">
        <f ca="1">TEXT(DATE(YEAR(TODAY()), MONTH(TODAY())+ROWS($M$2:$M3)-1, DAY(1)), "MMMM YYYY")</f>
        <v>July 2026</v>
      </c>
      <c r="O3" t="s">
        <v>116</v>
      </c>
    </row>
    <row r="4" spans="2:15" ht="15" customHeight="1" x14ac:dyDescent="0.35">
      <c r="B4" t="s">
        <v>117</v>
      </c>
      <c r="F4" t="s">
        <v>118</v>
      </c>
      <c r="H4" s="2" t="s">
        <v>119</v>
      </c>
      <c r="J4" t="s">
        <v>120</v>
      </c>
      <c r="M4" t="str">
        <f ca="1">TEXT(DATE(YEAR(TODAY()), MONTH(TODAY())+ROWS($M$2:$M4)-1, DAY(1)), "MMMM YYYY")</f>
        <v>August 2026</v>
      </c>
    </row>
    <row r="5" spans="2:15" ht="15" customHeight="1" x14ac:dyDescent="0.35">
      <c r="B5" t="s">
        <v>121</v>
      </c>
      <c r="H5" s="3" t="s">
        <v>122</v>
      </c>
      <c r="J5" t="s">
        <v>118</v>
      </c>
      <c r="M5" t="str">
        <f ca="1">TEXT(DATE(YEAR(TODAY()), MONTH(TODAY())+ROWS($M$2:$M5)-1, DAY(1)), "MMMM YYYY")</f>
        <v>September 2026</v>
      </c>
    </row>
    <row r="6" spans="2:15" ht="15" customHeight="1" x14ac:dyDescent="0.35">
      <c r="B6" t="s">
        <v>123</v>
      </c>
      <c r="H6" s="2" t="s">
        <v>124</v>
      </c>
      <c r="M6" t="str">
        <f ca="1">TEXT(DATE(YEAR(TODAY()), MONTH(TODAY())+ROWS($M$2:$M6)-1, DAY(1)), "MMMM YYYY")</f>
        <v>October 2026</v>
      </c>
    </row>
    <row r="7" spans="2:15" ht="15" customHeight="1" x14ac:dyDescent="0.35">
      <c r="B7" t="s">
        <v>125</v>
      </c>
      <c r="H7" s="3" t="s">
        <v>126</v>
      </c>
      <c r="M7" t="str">
        <f ca="1">TEXT(DATE(YEAR(TODAY()), MONTH(TODAY())+ROWS($M$2:$M7)-1, DAY(1)), "MMMM YYYY")</f>
        <v>November 2026</v>
      </c>
    </row>
    <row r="8" spans="2:15" ht="15" customHeight="1" x14ac:dyDescent="0.35">
      <c r="B8" t="s">
        <v>127</v>
      </c>
      <c r="D8" t="s">
        <v>128</v>
      </c>
      <c r="H8" s="2" t="s">
        <v>129</v>
      </c>
      <c r="M8" t="str">
        <f ca="1">TEXT(DATE(YEAR(TODAY()), MONTH(TODAY())+ROWS($M$2:$M8)-1, DAY(1)), "MMMM YYYY")</f>
        <v>December 2026</v>
      </c>
    </row>
    <row r="9" spans="2:15" ht="15" customHeight="1" x14ac:dyDescent="0.35">
      <c r="B9" t="s">
        <v>47</v>
      </c>
      <c r="D9" t="s">
        <v>130</v>
      </c>
      <c r="H9" s="3" t="s">
        <v>131</v>
      </c>
      <c r="M9" t="str">
        <f ca="1">TEXT(DATE(YEAR(TODAY()), MONTH(TODAY())+ROWS($M$2:$M9)-1, DAY(1)), "MMMM YYYY")</f>
        <v>January 2027</v>
      </c>
    </row>
    <row r="10" spans="2:15" ht="15" customHeight="1" x14ac:dyDescent="0.35">
      <c r="B10" t="s">
        <v>132</v>
      </c>
      <c r="D10" t="s">
        <v>61</v>
      </c>
      <c r="H10" s="2" t="s">
        <v>133</v>
      </c>
      <c r="M10" t="str">
        <f ca="1">TEXT(DATE(YEAR(TODAY()), MONTH(TODAY())+ROWS($M$2:$M10)-1, DAY(1)), "MMMM YYYY")</f>
        <v>February 2027</v>
      </c>
    </row>
    <row r="11" spans="2:15" ht="15" customHeight="1" x14ac:dyDescent="0.35">
      <c r="B11" t="s">
        <v>134</v>
      </c>
      <c r="H11" s="3" t="s">
        <v>135</v>
      </c>
      <c r="M11" t="str">
        <f ca="1">TEXT(DATE(YEAR(TODAY()), MONTH(TODAY())+ROWS($M$2:$M11)-1, DAY(1)), "MMMM YYYY")</f>
        <v>March 2027</v>
      </c>
    </row>
    <row r="12" spans="2:15" ht="15" customHeight="1" x14ac:dyDescent="0.35">
      <c r="B12" t="s">
        <v>136</v>
      </c>
      <c r="H12" s="3" t="s">
        <v>137</v>
      </c>
      <c r="M12" t="str">
        <f ca="1">TEXT(DATE(YEAR(TODAY()), MONTH(TODAY())+ROWS($M$2:$M12)-1, DAY(1)), "MMMM YYYY")</f>
        <v>April 2027</v>
      </c>
    </row>
    <row r="13" spans="2:15" ht="15" customHeight="1" x14ac:dyDescent="0.35">
      <c r="B13" t="s">
        <v>138</v>
      </c>
      <c r="H13" s="3" t="s">
        <v>139</v>
      </c>
      <c r="M13" t="str">
        <f ca="1">TEXT(DATE(YEAR(TODAY()), MONTH(TODAY())+ROWS($M$2:$M13)-1, DAY(1)), "MMMM YYYY")</f>
        <v>May 2027</v>
      </c>
    </row>
    <row r="14" spans="2:15" ht="15" customHeight="1" x14ac:dyDescent="0.35">
      <c r="B14" t="s">
        <v>140</v>
      </c>
      <c r="H14" s="2" t="s">
        <v>141</v>
      </c>
      <c r="M14" t="str">
        <f ca="1">TEXT(DATE(YEAR(TODAY()), MONTH(TODAY())+ROWS($M$2:$M14)-1, DAY(1)), "MMMM YYYY")</f>
        <v>June 2027</v>
      </c>
    </row>
    <row r="15" spans="2:15" ht="15" customHeight="1" x14ac:dyDescent="0.35">
      <c r="B15" t="s">
        <v>142</v>
      </c>
      <c r="H15" s="3" t="s">
        <v>143</v>
      </c>
      <c r="M15" t="str">
        <f ca="1">TEXT(DATE(YEAR(TODAY()), MONTH(TODAY())+ROWS($M$2:$M15)-1, DAY(1)), "MMMM YYYY")</f>
        <v>July 2027</v>
      </c>
    </row>
    <row r="16" spans="2:15" ht="15" customHeight="1" x14ac:dyDescent="0.35">
      <c r="B16" t="s">
        <v>144</v>
      </c>
      <c r="H16" s="2" t="s">
        <v>145</v>
      </c>
      <c r="M16" t="str">
        <f ca="1">TEXT(DATE(YEAR(TODAY()), MONTH(TODAY())+ROWS($M$2:$M16)-1, DAY(1)), "MMMM YYYY")</f>
        <v>August 2027</v>
      </c>
    </row>
    <row r="17" spans="2:13" ht="15" customHeight="1" x14ac:dyDescent="0.35">
      <c r="B17" t="s">
        <v>146</v>
      </c>
      <c r="H17" s="3" t="s">
        <v>147</v>
      </c>
      <c r="M17" t="str">
        <f ca="1">TEXT(DATE(YEAR(TODAY()), MONTH(TODAY())+ROWS($M$2:$M17)-1, DAY(1)), "MMMM YYYY")</f>
        <v>September 2027</v>
      </c>
    </row>
    <row r="18" spans="2:13" ht="15" customHeight="1" x14ac:dyDescent="0.35">
      <c r="B18" t="s">
        <v>148</v>
      </c>
      <c r="H18" s="2" t="s">
        <v>149</v>
      </c>
      <c r="M18" t="str">
        <f ca="1">TEXT(DATE(YEAR(TODAY()), MONTH(TODAY())+ROWS($M$2:$M18)-1, DAY(1)), "MMMM YYYY")</f>
        <v>October 2027</v>
      </c>
    </row>
    <row r="19" spans="2:13" ht="15" customHeight="1" x14ac:dyDescent="0.35">
      <c r="B19" t="s">
        <v>150</v>
      </c>
      <c r="H19" s="3" t="s">
        <v>151</v>
      </c>
      <c r="M19" t="str">
        <f ca="1">TEXT(DATE(YEAR(TODAY()), MONTH(TODAY())+ROWS($M$2:$M19)-1, DAY(1)), "MMMM YYYY")</f>
        <v>November 2027</v>
      </c>
    </row>
    <row r="20" spans="2:13" ht="15" customHeight="1" x14ac:dyDescent="0.35">
      <c r="B20" t="s">
        <v>152</v>
      </c>
      <c r="H20" s="2" t="s">
        <v>153</v>
      </c>
      <c r="M20" t="str">
        <f ca="1">TEXT(DATE(YEAR(TODAY()), MONTH(TODAY())+ROWS($M$2:$M20)-1, DAY(1)), "MMMM YYYY")</f>
        <v>December 2027</v>
      </c>
    </row>
    <row r="21" spans="2:13" ht="15" customHeight="1" x14ac:dyDescent="0.35">
      <c r="B21" t="s">
        <v>154</v>
      </c>
      <c r="H21" s="3">
        <v>2022</v>
      </c>
      <c r="M21" t="str">
        <f ca="1">TEXT(DATE(YEAR(TODAY()), MONTH(TODAY())+ROWS($M$2:$M21)-1, DAY(1)), "MMMM YYYY")</f>
        <v>January 2028</v>
      </c>
    </row>
    <row r="22" spans="2:13" ht="15" customHeight="1" x14ac:dyDescent="0.35">
      <c r="B22" t="s">
        <v>155</v>
      </c>
      <c r="H22" s="2" t="s">
        <v>156</v>
      </c>
      <c r="M22" t="str">
        <f ca="1">TEXT(DATE(YEAR(TODAY()), MONTH(TODAY())+ROWS($M$2:$M22)-1, DAY(1)), "MMMM YYYY")</f>
        <v>February 2028</v>
      </c>
    </row>
    <row r="23" spans="2:13" ht="15" customHeight="1" x14ac:dyDescent="0.35">
      <c r="B23" t="s">
        <v>157</v>
      </c>
      <c r="H23" s="3">
        <v>2024</v>
      </c>
      <c r="M23" t="str">
        <f ca="1">TEXT(DATE(YEAR(TODAY()), MONTH(TODAY())+ROWS($M$2:$M23)-1, DAY(1)), "MMMM YYYY")</f>
        <v>March 2028</v>
      </c>
    </row>
    <row r="24" spans="2:13" ht="15" customHeight="1" x14ac:dyDescent="0.35">
      <c r="B24" t="s">
        <v>158</v>
      </c>
      <c r="M24" t="str">
        <f ca="1">TEXT(DATE(YEAR(TODAY()), MONTH(TODAY())+ROWS($M$2:$M24)-1, DAY(1)), "MMMM YYYY")</f>
        <v>April 2028</v>
      </c>
    </row>
    <row r="25" spans="2:13" ht="15" customHeight="1" x14ac:dyDescent="0.35">
      <c r="B25" t="s">
        <v>159</v>
      </c>
      <c r="H25" s="3"/>
      <c r="M25" t="str">
        <f ca="1">TEXT(DATE(YEAR(TODAY()), MONTH(TODAY())+ROWS($M$2:$M25)-1, DAY(1)), "MMMM YYYY")</f>
        <v>May 2028</v>
      </c>
    </row>
    <row r="26" spans="2:13" ht="15" customHeight="1" x14ac:dyDescent="0.35">
      <c r="B26" t="s">
        <v>160</v>
      </c>
      <c r="M26" t="str">
        <f ca="1">TEXT(DATE(YEAR(TODAY()), MONTH(TODAY())+ROWS($M$2:$M26)-1, DAY(1)), "MMMM YYYY")</f>
        <v>June 2028</v>
      </c>
    </row>
    <row r="27" spans="2:13" ht="15" customHeight="1" x14ac:dyDescent="0.35">
      <c r="B27" t="s">
        <v>161</v>
      </c>
    </row>
    <row r="28" spans="2:13" ht="15" customHeight="1" x14ac:dyDescent="0.35">
      <c r="B28" t="s">
        <v>162</v>
      </c>
    </row>
    <row r="29" spans="2:13" ht="15" customHeight="1" x14ac:dyDescent="0.35">
      <c r="B29" t="s">
        <v>163</v>
      </c>
    </row>
    <row r="30" spans="2:13" ht="15" customHeight="1" x14ac:dyDescent="0.35">
      <c r="B30" t="s">
        <v>164</v>
      </c>
    </row>
    <row r="31" spans="2:13" ht="15" customHeight="1" x14ac:dyDescent="0.35">
      <c r="B31" t="s">
        <v>165</v>
      </c>
    </row>
    <row r="32" spans="2:13" ht="15" customHeight="1" x14ac:dyDescent="0.35">
      <c r="B32" t="s">
        <v>166</v>
      </c>
    </row>
    <row r="33" spans="2:2" ht="15" customHeight="1" x14ac:dyDescent="0.35">
      <c r="B33" t="s">
        <v>167</v>
      </c>
    </row>
    <row r="34" spans="2:2" ht="15" customHeight="1" x14ac:dyDescent="0.35">
      <c r="B34" t="s">
        <v>168</v>
      </c>
    </row>
    <row r="35" spans="2:2" ht="15" customHeight="1" x14ac:dyDescent="0.35">
      <c r="B35" t="s">
        <v>169</v>
      </c>
    </row>
    <row r="36" spans="2:2" ht="15" customHeight="1" x14ac:dyDescent="0.35">
      <c r="B36" t="s">
        <v>170</v>
      </c>
    </row>
    <row r="37" spans="2:2" ht="15" customHeight="1" x14ac:dyDescent="0.35">
      <c r="B37" t="s">
        <v>171</v>
      </c>
    </row>
    <row r="38" spans="2:2" ht="15" customHeight="1" x14ac:dyDescent="0.35">
      <c r="B38" t="s">
        <v>172</v>
      </c>
    </row>
    <row r="39" spans="2:2" ht="15" customHeight="1" x14ac:dyDescent="0.35">
      <c r="B39" t="s">
        <v>173</v>
      </c>
    </row>
    <row r="40" spans="2:2" ht="15" customHeight="1" x14ac:dyDescent="0.35">
      <c r="B40" t="s">
        <v>174</v>
      </c>
    </row>
    <row r="41" spans="2:2" ht="15" customHeight="1" x14ac:dyDescent="0.35">
      <c r="B41" t="s">
        <v>175</v>
      </c>
    </row>
    <row r="42" spans="2:2" ht="15" customHeight="1" x14ac:dyDescent="0.35">
      <c r="B42" t="s">
        <v>176</v>
      </c>
    </row>
    <row r="43" spans="2:2" ht="15" customHeight="1" x14ac:dyDescent="0.35">
      <c r="B43" t="s">
        <v>177</v>
      </c>
    </row>
    <row r="44" spans="2:2" ht="15" customHeight="1" x14ac:dyDescent="0.35">
      <c r="B44" t="s">
        <v>178</v>
      </c>
    </row>
    <row r="45" spans="2:2" ht="15" customHeight="1" x14ac:dyDescent="0.35">
      <c r="B45" t="s">
        <v>179</v>
      </c>
    </row>
    <row r="46" spans="2:2" ht="15" customHeight="1" x14ac:dyDescent="0.35">
      <c r="B46" t="s">
        <v>180</v>
      </c>
    </row>
    <row r="47" spans="2:2" ht="15" customHeight="1" x14ac:dyDescent="0.35">
      <c r="B47" t="s">
        <v>181</v>
      </c>
    </row>
    <row r="48" spans="2:2" ht="15" customHeight="1" x14ac:dyDescent="0.35">
      <c r="B48" t="s">
        <v>182</v>
      </c>
    </row>
    <row r="49" spans="2:2" ht="15" customHeight="1" x14ac:dyDescent="0.35">
      <c r="B49" t="s">
        <v>183</v>
      </c>
    </row>
    <row r="50" spans="2:2" ht="15" customHeight="1" x14ac:dyDescent="0.35">
      <c r="B50" t="s">
        <v>184</v>
      </c>
    </row>
    <row r="51" spans="2:2" ht="15" customHeight="1" x14ac:dyDescent="0.35">
      <c r="B51" t="s">
        <v>185</v>
      </c>
    </row>
    <row r="52" spans="2:2" ht="15" customHeight="1" x14ac:dyDescent="0.35">
      <c r="B52" t="s">
        <v>186</v>
      </c>
    </row>
    <row r="53" spans="2:2" ht="15" customHeight="1" x14ac:dyDescent="0.35">
      <c r="B53" t="s">
        <v>187</v>
      </c>
    </row>
    <row r="54" spans="2:2" ht="15" customHeight="1" x14ac:dyDescent="0.35">
      <c r="B54" t="s">
        <v>188</v>
      </c>
    </row>
    <row r="55" spans="2:2" ht="15" customHeight="1" x14ac:dyDescent="0.35">
      <c r="B55" t="s">
        <v>189</v>
      </c>
    </row>
    <row r="56" spans="2:2" ht="15" customHeight="1" x14ac:dyDescent="0.35">
      <c r="B56" t="s">
        <v>190</v>
      </c>
    </row>
    <row r="57" spans="2:2" ht="15" customHeight="1" x14ac:dyDescent="0.35">
      <c r="B57" t="s">
        <v>191</v>
      </c>
    </row>
    <row r="58" spans="2:2" ht="15" customHeight="1" x14ac:dyDescent="0.35">
      <c r="B58" t="s">
        <v>192</v>
      </c>
    </row>
    <row r="59" spans="2:2" ht="15" customHeight="1" x14ac:dyDescent="0.35">
      <c r="B59" t="s">
        <v>193</v>
      </c>
    </row>
    <row r="60" spans="2:2" ht="15" customHeight="1" x14ac:dyDescent="0.35">
      <c r="B60" t="s">
        <v>194</v>
      </c>
    </row>
    <row r="61" spans="2:2" ht="15" customHeight="1" x14ac:dyDescent="0.35">
      <c r="B61" t="s">
        <v>195</v>
      </c>
    </row>
    <row r="62" spans="2:2" ht="15" customHeight="1" x14ac:dyDescent="0.35">
      <c r="B62" t="s">
        <v>196</v>
      </c>
    </row>
    <row r="63" spans="2:2" ht="15" customHeight="1" x14ac:dyDescent="0.35">
      <c r="B63" t="s">
        <v>197</v>
      </c>
    </row>
    <row r="64" spans="2:2" ht="15" customHeight="1" x14ac:dyDescent="0.35">
      <c r="B64" t="s">
        <v>198</v>
      </c>
    </row>
    <row r="65" spans="2:2" ht="15" customHeight="1" x14ac:dyDescent="0.35">
      <c r="B65" t="s">
        <v>199</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EFD46F-5F39-48E8-A71A-07960D88D1F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Office of Financial Management;Christine Thomas</dc:creator>
  <cp:keywords/>
  <dc:description/>
  <cp:lastModifiedBy>Susan Locke</cp:lastModifiedBy>
  <cp:revision/>
  <dcterms:created xsi:type="dcterms:W3CDTF">2012-08-29T14:59:47Z</dcterms:created>
  <dcterms:modified xsi:type="dcterms:W3CDTF">2026-06-29T23:00:29Z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